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P:\AEIDL Projects\EMEN\Deliverables\CoP 2 - THUAS-FINE\D2.15\"/>
    </mc:Choice>
  </mc:AlternateContent>
  <bookViews>
    <workbookView xWindow="0" yWindow="0" windowWidth="19200" windowHeight="7100" tabRatio="1000" firstSheet="6" activeTab="6"/>
  </bookViews>
  <sheets>
    <sheet name="Data set" sheetId="12" r:id="rId1"/>
    <sheet name="Sheet 1 Sales Projections" sheetId="3" r:id="rId2"/>
    <sheet name="Sheet 2 Production costst" sheetId="5" r:id="rId3"/>
    <sheet name="Sheet 3 Other costs" sheetId="11" r:id="rId4"/>
    <sheet name="Sheet 4 Personnel Cost" sheetId="6" r:id="rId5"/>
    <sheet name="Sheet 5 Entrepreneur's salary" sheetId="7" r:id="rId6"/>
    <sheet name="Sheet 6 Investments and Finance" sheetId="1" r:id="rId7"/>
    <sheet name="Sheet 7 VAT" sheetId="9" r:id="rId8"/>
    <sheet name="Sheet 8 Loan Analysis" sheetId="4" r:id="rId9"/>
    <sheet name="Sheet 9 Liquidity planning" sheetId="2" r:id="rId10"/>
    <sheet name="Sheet 11 Profit &amp; Loss Account" sheetId="8" r:id="rId11"/>
    <sheet name="Sheet 10 Balance Sheet" sheetId="10" r:id="rId12"/>
  </sheets>
  <externalReferences>
    <externalReference r:id="rId13"/>
    <externalReference r:id="rId14"/>
  </externalReferences>
  <definedNames>
    <definedName name="Graceperiod">[1]dropdowns!$O$15:$O$23</definedName>
    <definedName name="I_will_contribute_this">'Data set'!#REF!</definedName>
    <definedName name="Meewerkaftrek">[1]dropdowns!$O$2:$O$7</definedName>
    <definedName name="Months">[1]dropdowns!$E$3:$E$8</definedName>
    <definedName name="Nog_te_investeren">'Data set'!#REF!</definedName>
    <definedName name="OwnContribution">[1]dropdowns!$M$16:$M$17</definedName>
    <definedName name="Period">[1]dropdowns!$I$2:$I$11</definedName>
    <definedName name="_xlnm.Print_Area" localSheetId="1">'Sheet 1 Sales Projections'!$1:$1048576</definedName>
    <definedName name="_xlnm.Print_Area" localSheetId="10">'Sheet 11 Profit &amp; Loss Account'!$A$1:$G$52</definedName>
    <definedName name="_xlnm.Print_Titles" localSheetId="2">'Sheet 2 Production costst'!$1:$2</definedName>
    <definedName name="SocialWelfareSupport">[1]dropdowns!$K$16:$K$23</definedName>
    <definedName name="ToPay">[1]dropdowns!$B$8:$B$12</definedName>
    <definedName name="VAT">[1]dropdowns!$G$2:$G$4</definedName>
    <definedName name="Yes_No">[1]dropdowns!$B$2:$B$3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" i="2" l="1"/>
  <c r="A33" i="1"/>
  <c r="A32" i="1"/>
  <c r="A31" i="1"/>
  <c r="B60" i="10"/>
  <c r="B59" i="10"/>
  <c r="B58" i="10"/>
  <c r="B57" i="10"/>
  <c r="B56" i="10"/>
  <c r="B55" i="10"/>
  <c r="B54" i="10"/>
  <c r="B27" i="2"/>
  <c r="D60" i="10"/>
  <c r="D59" i="10"/>
  <c r="D58" i="10"/>
  <c r="D27" i="5" l="1"/>
  <c r="D23" i="5"/>
  <c r="D19" i="5"/>
  <c r="D15" i="5"/>
  <c r="D26" i="5"/>
  <c r="D22" i="5"/>
  <c r="D18" i="5"/>
  <c r="D14" i="5"/>
  <c r="E13" i="6"/>
  <c r="C42" i="5"/>
  <c r="C44" i="5" s="1"/>
  <c r="C46" i="5" s="1"/>
  <c r="C48" i="5" s="1"/>
  <c r="C50" i="5" s="1"/>
  <c r="D11" i="3" l="1"/>
  <c r="D12" i="3" s="1"/>
  <c r="D10" i="3"/>
  <c r="B34" i="3"/>
  <c r="A30" i="1" l="1"/>
  <c r="A51" i="1" s="1"/>
  <c r="E11" i="7"/>
  <c r="F11" i="7" s="1"/>
  <c r="G11" i="7" l="1"/>
  <c r="H11" i="7" s="1"/>
  <c r="I11" i="7" s="1"/>
  <c r="J11" i="7" s="1"/>
  <c r="K11" i="7" s="1"/>
  <c r="L11" i="7" s="1"/>
  <c r="M11" i="7" s="1"/>
  <c r="N11" i="7" s="1"/>
  <c r="O11" i="7" s="1"/>
  <c r="P11" i="7"/>
  <c r="F129" i="12"/>
  <c r="F124" i="12"/>
  <c r="G117" i="12"/>
  <c r="E117" i="12"/>
  <c r="B117" i="12"/>
  <c r="F95" i="12"/>
  <c r="D82" i="12"/>
  <c r="F82" i="12" s="1"/>
  <c r="F104" i="12" s="1"/>
  <c r="F81" i="12"/>
  <c r="F103" i="12" s="1"/>
  <c r="G72" i="12"/>
  <c r="H71" i="12"/>
  <c r="F67" i="12"/>
  <c r="F51" i="12"/>
  <c r="F69" i="12" s="1"/>
  <c r="F39" i="12"/>
  <c r="F18" i="12"/>
  <c r="F40" i="12" s="1"/>
  <c r="A8" i="12"/>
  <c r="A9" i="12" s="1"/>
  <c r="A12" i="12" s="1"/>
  <c r="A14" i="12" s="1"/>
  <c r="A16" i="12" s="1"/>
  <c r="A18" i="12" s="1"/>
  <c r="A20" i="12" s="1"/>
  <c r="A22" i="12" s="1"/>
  <c r="A26" i="12" s="1"/>
  <c r="A45" i="12" s="1"/>
  <c r="A46" i="12" s="1"/>
  <c r="A47" i="12" s="1"/>
  <c r="A48" i="12" s="1"/>
  <c r="A49" i="12" s="1"/>
  <c r="A52" i="12" s="1"/>
  <c r="A55" i="12" s="1"/>
  <c r="A69" i="12" s="1"/>
  <c r="A71" i="12" s="1"/>
  <c r="A72" i="12" s="1"/>
  <c r="A73" i="12" s="1"/>
  <c r="A78" i="12" s="1"/>
  <c r="A140" i="12" l="1"/>
  <c r="A97" i="12"/>
  <c r="A99" i="12" s="1"/>
  <c r="A102" i="12" s="1"/>
  <c r="F21" i="12"/>
  <c r="F41" i="12" s="1"/>
  <c r="D83" i="12"/>
  <c r="F83" i="12" l="1"/>
  <c r="F105" i="12" s="1"/>
  <c r="D84" i="12"/>
  <c r="A119" i="12"/>
  <c r="A132" i="12" s="1"/>
  <c r="A133" i="12" s="1"/>
  <c r="A134" i="12" s="1"/>
  <c r="A135" i="12" s="1"/>
  <c r="A95" i="12"/>
  <c r="F84" i="12" l="1"/>
  <c r="F106" i="12" s="1"/>
  <c r="D85" i="12"/>
  <c r="F85" i="12" l="1"/>
  <c r="F107" i="12" s="1"/>
  <c r="D86" i="12"/>
  <c r="D87" i="12" l="1"/>
  <c r="F86" i="12"/>
  <c r="F108" i="12" s="1"/>
  <c r="F87" i="12" l="1"/>
  <c r="F109" i="12" s="1"/>
  <c r="D88" i="12"/>
  <c r="F88" i="12" l="1"/>
  <c r="F110" i="12" s="1"/>
  <c r="D89" i="12"/>
  <c r="F89" i="12" l="1"/>
  <c r="F111" i="12" s="1"/>
  <c r="D90" i="12"/>
  <c r="F90" i="12" l="1"/>
  <c r="F112" i="12" s="1"/>
  <c r="D91" i="12"/>
  <c r="F91" i="12" l="1"/>
  <c r="F113" i="12" s="1"/>
  <c r="D92" i="12"/>
  <c r="F92" i="12" s="1"/>
  <c r="F114" i="12" s="1"/>
  <c r="F73" i="12" l="1"/>
  <c r="F76" i="12" s="1"/>
  <c r="D30" i="7" l="1"/>
  <c r="J8" i="1" l="1"/>
  <c r="J6" i="1"/>
  <c r="H73" i="10" l="1"/>
  <c r="E30" i="7"/>
  <c r="F30" i="7" s="1"/>
  <c r="G30" i="7" s="1"/>
  <c r="H30" i="7" s="1"/>
  <c r="I30" i="7" s="1"/>
  <c r="J30" i="7" s="1"/>
  <c r="K30" i="7" s="1"/>
  <c r="L30" i="7" s="1"/>
  <c r="M30" i="7" s="1"/>
  <c r="N30" i="7" s="1"/>
  <c r="O30" i="7" s="1"/>
  <c r="H32" i="10" l="1"/>
  <c r="I23" i="1"/>
  <c r="J22" i="1"/>
  <c r="H72" i="10" s="1"/>
  <c r="H25" i="10"/>
  <c r="H17" i="10"/>
  <c r="G17" i="10"/>
  <c r="G57" i="10" s="1"/>
  <c r="G25" i="10"/>
  <c r="G65" i="10" s="1"/>
  <c r="H16" i="10"/>
  <c r="G16" i="10"/>
  <c r="G56" i="10" s="1"/>
  <c r="H15" i="10"/>
  <c r="G15" i="10"/>
  <c r="G55" i="10" s="1"/>
  <c r="E38" i="6" l="1"/>
  <c r="D9" i="5"/>
  <c r="D8" i="5"/>
  <c r="D7" i="5"/>
  <c r="D6" i="5"/>
  <c r="C57" i="1"/>
  <c r="H20" i="1"/>
  <c r="H9" i="1"/>
  <c r="P30" i="7"/>
  <c r="I16" i="1"/>
  <c r="I15" i="1"/>
  <c r="I14" i="1"/>
  <c r="I13" i="1"/>
  <c r="B33" i="8" l="1"/>
  <c r="D33" i="8" s="1"/>
  <c r="F33" i="8" s="1"/>
  <c r="D17" i="8"/>
  <c r="I17" i="1"/>
  <c r="O36" i="5"/>
  <c r="P31" i="2" s="1"/>
  <c r="P38" i="2"/>
  <c r="O38" i="2"/>
  <c r="M38" i="2"/>
  <c r="L38" i="2"/>
  <c r="J38" i="2"/>
  <c r="I38" i="2"/>
  <c r="G38" i="2"/>
  <c r="F38" i="2"/>
  <c r="E38" i="2"/>
  <c r="P43" i="2"/>
  <c r="O43" i="2"/>
  <c r="N43" i="2"/>
  <c r="M43" i="2"/>
  <c r="L43" i="2"/>
  <c r="K43" i="2"/>
  <c r="J43" i="2"/>
  <c r="I43" i="2"/>
  <c r="H43" i="2"/>
  <c r="G43" i="2"/>
  <c r="F43" i="2"/>
  <c r="E43" i="2"/>
  <c r="P19" i="2"/>
  <c r="O19" i="2"/>
  <c r="M19" i="2"/>
  <c r="L19" i="2"/>
  <c r="J19" i="2"/>
  <c r="I19" i="2"/>
  <c r="G19" i="2"/>
  <c r="F19" i="2"/>
  <c r="E19" i="2"/>
  <c r="E15" i="2"/>
  <c r="E16" i="2"/>
  <c r="C16" i="2"/>
  <c r="B16" i="2"/>
  <c r="C15" i="2"/>
  <c r="B15" i="2"/>
  <c r="E13" i="2"/>
  <c r="E14" i="2"/>
  <c r="C14" i="2"/>
  <c r="B14" i="2"/>
  <c r="C13" i="2"/>
  <c r="B13" i="2"/>
  <c r="E17" i="8" l="1"/>
  <c r="D18" i="7"/>
  <c r="P17" i="7"/>
  <c r="E16" i="7"/>
  <c r="F16" i="7" s="1"/>
  <c r="G16" i="7" s="1"/>
  <c r="H16" i="7" s="1"/>
  <c r="I16" i="7" s="1"/>
  <c r="J16" i="7" s="1"/>
  <c r="K16" i="7" s="1"/>
  <c r="L16" i="7" s="1"/>
  <c r="M16" i="7" s="1"/>
  <c r="N16" i="7" s="1"/>
  <c r="O16" i="7" s="1"/>
  <c r="E15" i="7"/>
  <c r="F15" i="7" s="1"/>
  <c r="G15" i="7" s="1"/>
  <c r="H15" i="7" s="1"/>
  <c r="I15" i="7" s="1"/>
  <c r="J15" i="7" s="1"/>
  <c r="K15" i="7" s="1"/>
  <c r="L15" i="7" s="1"/>
  <c r="M15" i="7" s="1"/>
  <c r="N15" i="7" s="1"/>
  <c r="O15" i="7" s="1"/>
  <c r="E14" i="7"/>
  <c r="F14" i="7" s="1"/>
  <c r="G14" i="7" s="1"/>
  <c r="H14" i="7" s="1"/>
  <c r="I14" i="7" s="1"/>
  <c r="J14" i="7" s="1"/>
  <c r="K14" i="7" s="1"/>
  <c r="L14" i="7" s="1"/>
  <c r="M14" i="7" s="1"/>
  <c r="N14" i="7" s="1"/>
  <c r="O14" i="7" s="1"/>
  <c r="E13" i="7"/>
  <c r="F13" i="7" s="1"/>
  <c r="G13" i="7" s="1"/>
  <c r="H13" i="7" s="1"/>
  <c r="I13" i="7" s="1"/>
  <c r="J13" i="7" s="1"/>
  <c r="K13" i="7" s="1"/>
  <c r="L13" i="7" s="1"/>
  <c r="M13" i="7" s="1"/>
  <c r="N13" i="7" s="1"/>
  <c r="O13" i="7" s="1"/>
  <c r="E12" i="7"/>
  <c r="F12" i="7" s="1"/>
  <c r="G12" i="7" s="1"/>
  <c r="H12" i="7" s="1"/>
  <c r="I12" i="7" s="1"/>
  <c r="J12" i="7" s="1"/>
  <c r="K12" i="7" s="1"/>
  <c r="L12" i="7" s="1"/>
  <c r="M12" i="7" s="1"/>
  <c r="N12" i="7" s="1"/>
  <c r="O12" i="7" s="1"/>
  <c r="E10" i="7"/>
  <c r="F10" i="7" s="1"/>
  <c r="G10" i="7" s="1"/>
  <c r="H10" i="7" s="1"/>
  <c r="I10" i="7" s="1"/>
  <c r="J10" i="7" s="1"/>
  <c r="K10" i="7" s="1"/>
  <c r="L10" i="7" s="1"/>
  <c r="M10" i="7" s="1"/>
  <c r="N10" i="7" s="1"/>
  <c r="O10" i="7" s="1"/>
  <c r="E9" i="7"/>
  <c r="E8" i="7"/>
  <c r="F8" i="7" s="1"/>
  <c r="G8" i="7" s="1"/>
  <c r="H8" i="7" s="1"/>
  <c r="I8" i="7" s="1"/>
  <c r="J8" i="7" s="1"/>
  <c r="K8" i="7" s="1"/>
  <c r="L8" i="7" s="1"/>
  <c r="M8" i="7" s="1"/>
  <c r="N8" i="7" s="1"/>
  <c r="O8" i="7" s="1"/>
  <c r="E7" i="7"/>
  <c r="F7" i="7" s="1"/>
  <c r="G7" i="7" s="1"/>
  <c r="H7" i="7" s="1"/>
  <c r="I7" i="7" s="1"/>
  <c r="J7" i="7" s="1"/>
  <c r="K7" i="7" s="1"/>
  <c r="L7" i="7" s="1"/>
  <c r="M7" i="7" s="1"/>
  <c r="N7" i="7" s="1"/>
  <c r="O7" i="7" s="1"/>
  <c r="E6" i="7"/>
  <c r="F6" i="7" s="1"/>
  <c r="G6" i="7" s="1"/>
  <c r="H6" i="7" s="1"/>
  <c r="I6" i="7" s="1"/>
  <c r="J6" i="7" s="1"/>
  <c r="K6" i="7" s="1"/>
  <c r="L6" i="7" s="1"/>
  <c r="M6" i="7" s="1"/>
  <c r="N6" i="7" s="1"/>
  <c r="O6" i="7" s="1"/>
  <c r="E5" i="7"/>
  <c r="E4" i="7"/>
  <c r="F4" i="7" s="1"/>
  <c r="G4" i="7" s="1"/>
  <c r="H4" i="7" s="1"/>
  <c r="I4" i="7" s="1"/>
  <c r="J4" i="7" s="1"/>
  <c r="K4" i="7" s="1"/>
  <c r="L4" i="7" s="1"/>
  <c r="M4" i="7" s="1"/>
  <c r="N4" i="7" s="1"/>
  <c r="O4" i="7" s="1"/>
  <c r="E3" i="7"/>
  <c r="D27" i="7"/>
  <c r="D28" i="7" s="1"/>
  <c r="D32" i="7" s="1"/>
  <c r="E26" i="7"/>
  <c r="F26" i="7" s="1"/>
  <c r="G26" i="7" s="1"/>
  <c r="E25" i="7"/>
  <c r="F25" i="7" s="1"/>
  <c r="G25" i="7" s="1"/>
  <c r="E24" i="7"/>
  <c r="F24" i="7" s="1"/>
  <c r="G24" i="7" s="1"/>
  <c r="E23" i="7"/>
  <c r="F23" i="7" s="1"/>
  <c r="G23" i="7" s="1"/>
  <c r="E22" i="7"/>
  <c r="F22" i="7" s="1"/>
  <c r="G22" i="7" s="1"/>
  <c r="E21" i="7"/>
  <c r="D3" i="3"/>
  <c r="E3" i="3"/>
  <c r="F3" i="3"/>
  <c r="G3" i="3"/>
  <c r="H3" i="3"/>
  <c r="I3" i="3"/>
  <c r="J3" i="3"/>
  <c r="K3" i="3"/>
  <c r="L3" i="3"/>
  <c r="M3" i="3"/>
  <c r="N3" i="3"/>
  <c r="D4" i="3"/>
  <c r="D5" i="3"/>
  <c r="E5" i="3" s="1"/>
  <c r="C6" i="3"/>
  <c r="D7" i="3"/>
  <c r="E7" i="5" s="1"/>
  <c r="E18" i="5" s="1"/>
  <c r="D8" i="3"/>
  <c r="E8" i="3" s="1"/>
  <c r="C9" i="3"/>
  <c r="D20" i="5" s="1"/>
  <c r="E8" i="5"/>
  <c r="E11" i="3"/>
  <c r="C12" i="3"/>
  <c r="D13" i="3"/>
  <c r="E9" i="5" s="1"/>
  <c r="D14" i="3"/>
  <c r="C15" i="3"/>
  <c r="B23" i="3"/>
  <c r="R27" i="3" s="1"/>
  <c r="P25" i="3"/>
  <c r="P28" i="3" s="1"/>
  <c r="P30" i="3" s="1"/>
  <c r="Q26" i="3"/>
  <c r="I11" i="10"/>
  <c r="I22" i="10"/>
  <c r="E22" i="10"/>
  <c r="I27" i="10"/>
  <c r="E30" i="10"/>
  <c r="E70" i="10"/>
  <c r="E15" i="5"/>
  <c r="F15" i="5" s="1"/>
  <c r="G15" i="5" s="1"/>
  <c r="H15" i="5" s="1"/>
  <c r="E19" i="5"/>
  <c r="F19" i="5" s="1"/>
  <c r="G19" i="5" s="1"/>
  <c r="H19" i="5" s="1"/>
  <c r="I19" i="5" s="1"/>
  <c r="J19" i="5" s="1"/>
  <c r="K19" i="5" s="1"/>
  <c r="L19" i="5" s="1"/>
  <c r="M19" i="5" s="1"/>
  <c r="E23" i="5"/>
  <c r="E26" i="5"/>
  <c r="E41" i="5"/>
  <c r="D42" i="5"/>
  <c r="E43" i="5"/>
  <c r="F43" i="5" s="1"/>
  <c r="G43" i="5" s="1"/>
  <c r="D44" i="5"/>
  <c r="E45" i="5"/>
  <c r="F45" i="5" s="1"/>
  <c r="F46" i="5" s="1"/>
  <c r="D46" i="5"/>
  <c r="E47" i="5"/>
  <c r="D48" i="5"/>
  <c r="E49" i="5"/>
  <c r="E50" i="5" s="1"/>
  <c r="D50" i="5"/>
  <c r="P51" i="5"/>
  <c r="D52" i="5"/>
  <c r="F6" i="11"/>
  <c r="F7" i="11"/>
  <c r="G7" i="11" s="1"/>
  <c r="H7" i="11" s="1"/>
  <c r="I7" i="11"/>
  <c r="J7" i="11" s="1"/>
  <c r="K7" i="11" s="1"/>
  <c r="L7" i="11" s="1"/>
  <c r="M7" i="11" s="1"/>
  <c r="N7" i="11" s="1"/>
  <c r="O7" i="11" s="1"/>
  <c r="P7" i="11" s="1"/>
  <c r="F8" i="11"/>
  <c r="F9" i="11"/>
  <c r="G9" i="11" s="1"/>
  <c r="H9" i="11" s="1"/>
  <c r="I9" i="11" s="1"/>
  <c r="F10" i="11"/>
  <c r="G10" i="11" s="1"/>
  <c r="H10" i="11" s="1"/>
  <c r="I10" i="11" s="1"/>
  <c r="J10" i="11" s="1"/>
  <c r="K10" i="11" s="1"/>
  <c r="L10" i="11" s="1"/>
  <c r="M10" i="11" s="1"/>
  <c r="N10" i="11" s="1"/>
  <c r="F11" i="11"/>
  <c r="G11" i="11" s="1"/>
  <c r="H11" i="11" s="1"/>
  <c r="F12" i="11"/>
  <c r="F13" i="11"/>
  <c r="G13" i="11"/>
  <c r="H13" i="11" s="1"/>
  <c r="I13" i="11" s="1"/>
  <c r="J13" i="11" s="1"/>
  <c r="K13" i="11" s="1"/>
  <c r="L13" i="11" s="1"/>
  <c r="M13" i="11" s="1"/>
  <c r="N13" i="11" s="1"/>
  <c r="O13" i="11" s="1"/>
  <c r="P13" i="11" s="1"/>
  <c r="F14" i="11"/>
  <c r="G14" i="11" s="1"/>
  <c r="H14" i="11" s="1"/>
  <c r="E16" i="11"/>
  <c r="E17" i="11" s="1"/>
  <c r="Q4" i="6"/>
  <c r="F5" i="6"/>
  <c r="G5" i="6" s="1"/>
  <c r="H5" i="6" s="1"/>
  <c r="F6" i="6"/>
  <c r="F7" i="6"/>
  <c r="G7" i="6" s="1"/>
  <c r="H7" i="6" s="1"/>
  <c r="I7" i="6" s="1"/>
  <c r="J7" i="6" s="1"/>
  <c r="F8" i="6"/>
  <c r="G8" i="6" s="1"/>
  <c r="F9" i="6"/>
  <c r="G9" i="6" s="1"/>
  <c r="H9" i="6" s="1"/>
  <c r="I9" i="6" s="1"/>
  <c r="J9" i="6" s="1"/>
  <c r="F10" i="6"/>
  <c r="G10" i="6" s="1"/>
  <c r="F11" i="6"/>
  <c r="G11" i="6" s="1"/>
  <c r="H11" i="6" s="1"/>
  <c r="I11" i="6" s="1"/>
  <c r="J11" i="6" s="1"/>
  <c r="K11" i="6" s="1"/>
  <c r="F12" i="6"/>
  <c r="G12" i="6" s="1"/>
  <c r="D8" i="9"/>
  <c r="F14" i="6"/>
  <c r="G14" i="6" s="1"/>
  <c r="H14" i="6" s="1"/>
  <c r="I14" i="6" s="1"/>
  <c r="J14" i="6" s="1"/>
  <c r="K14" i="6" s="1"/>
  <c r="L14" i="6" s="1"/>
  <c r="M14" i="6" s="1"/>
  <c r="N14" i="6" s="1"/>
  <c r="O14" i="6" s="1"/>
  <c r="P14" i="6" s="1"/>
  <c r="C16" i="6"/>
  <c r="C25" i="6" s="1"/>
  <c r="E16" i="6"/>
  <c r="C17" i="6"/>
  <c r="C26" i="6" s="1"/>
  <c r="E17" i="6"/>
  <c r="F17" i="6" s="1"/>
  <c r="C18" i="6"/>
  <c r="C27" i="6" s="1"/>
  <c r="E18" i="6"/>
  <c r="F18" i="6"/>
  <c r="G18" i="6" s="1"/>
  <c r="C19" i="6"/>
  <c r="C28" i="6" s="1"/>
  <c r="E19" i="6"/>
  <c r="F19" i="6" s="1"/>
  <c r="G19" i="6" s="1"/>
  <c r="H19" i="6" s="1"/>
  <c r="I19" i="6" s="1"/>
  <c r="J19" i="6" s="1"/>
  <c r="K19" i="6" s="1"/>
  <c r="L19" i="6" s="1"/>
  <c r="M19" i="6" s="1"/>
  <c r="N19" i="6" s="1"/>
  <c r="C20" i="6"/>
  <c r="C29" i="6" s="1"/>
  <c r="E20" i="6"/>
  <c r="F20" i="6" s="1"/>
  <c r="C21" i="6"/>
  <c r="C30" i="6" s="1"/>
  <c r="E21" i="6"/>
  <c r="F21" i="6" s="1"/>
  <c r="G21" i="6" s="1"/>
  <c r="H21" i="6" s="1"/>
  <c r="C22" i="6"/>
  <c r="C31" i="6" s="1"/>
  <c r="E22" i="6"/>
  <c r="F22" i="6" s="1"/>
  <c r="G22" i="6" s="1"/>
  <c r="F25" i="6"/>
  <c r="G25" i="6" s="1"/>
  <c r="H25" i="6" s="1"/>
  <c r="I25" i="6" s="1"/>
  <c r="J25" i="6" s="1"/>
  <c r="K25" i="6" s="1"/>
  <c r="L25" i="6" s="1"/>
  <c r="M25" i="6" s="1"/>
  <c r="N25" i="6" s="1"/>
  <c r="O25" i="6" s="1"/>
  <c r="P25" i="6" s="1"/>
  <c r="F26" i="6"/>
  <c r="G26" i="6" s="1"/>
  <c r="H26" i="6" s="1"/>
  <c r="I26" i="6" s="1"/>
  <c r="J26" i="6" s="1"/>
  <c r="K26" i="6" s="1"/>
  <c r="L26" i="6" s="1"/>
  <c r="M26" i="6" s="1"/>
  <c r="N26" i="6" s="1"/>
  <c r="O26" i="6" s="1"/>
  <c r="F27" i="6"/>
  <c r="G27" i="6" s="1"/>
  <c r="H27" i="6" s="1"/>
  <c r="I27" i="6" s="1"/>
  <c r="J27" i="6" s="1"/>
  <c r="K27" i="6" s="1"/>
  <c r="L27" i="6" s="1"/>
  <c r="M27" i="6" s="1"/>
  <c r="N27" i="6" s="1"/>
  <c r="O27" i="6" s="1"/>
  <c r="P27" i="6" s="1"/>
  <c r="F28" i="6"/>
  <c r="G28" i="6"/>
  <c r="H28" i="6" s="1"/>
  <c r="F29" i="6"/>
  <c r="G29" i="6" s="1"/>
  <c r="H29" i="6" s="1"/>
  <c r="I29" i="6" s="1"/>
  <c r="J29" i="6" s="1"/>
  <c r="K29" i="6" s="1"/>
  <c r="L29" i="6" s="1"/>
  <c r="M29" i="6" s="1"/>
  <c r="N29" i="6" s="1"/>
  <c r="O29" i="6" s="1"/>
  <c r="P29" i="6" s="1"/>
  <c r="F30" i="6"/>
  <c r="G30" i="6" s="1"/>
  <c r="H30" i="6" s="1"/>
  <c r="I30" i="6"/>
  <c r="J30" i="6" s="1"/>
  <c r="F31" i="6"/>
  <c r="G31" i="6" s="1"/>
  <c r="H31" i="6" s="1"/>
  <c r="I31" i="6"/>
  <c r="J31" i="6" s="1"/>
  <c r="K31" i="6" s="1"/>
  <c r="L31" i="6" s="1"/>
  <c r="M31" i="6" s="1"/>
  <c r="N31" i="6" s="1"/>
  <c r="O31" i="6" s="1"/>
  <c r="P31" i="6" s="1"/>
  <c r="C32" i="6"/>
  <c r="F32" i="6"/>
  <c r="G32" i="6" s="1"/>
  <c r="H32" i="6" s="1"/>
  <c r="I32" i="6" s="1"/>
  <c r="J32" i="6" s="1"/>
  <c r="Q33" i="6"/>
  <c r="F34" i="6"/>
  <c r="E4" i="1"/>
  <c r="E5" i="1"/>
  <c r="E6" i="1"/>
  <c r="E7" i="1"/>
  <c r="B11" i="1"/>
  <c r="C11" i="1"/>
  <c r="E12" i="1"/>
  <c r="B39" i="1" s="1"/>
  <c r="F39" i="1" s="1"/>
  <c r="J13" i="1"/>
  <c r="E13" i="1"/>
  <c r="B35" i="1" s="1"/>
  <c r="F35" i="1" s="1"/>
  <c r="J14" i="1"/>
  <c r="F43" i="1" s="1"/>
  <c r="E14" i="1"/>
  <c r="B37" i="1" s="1"/>
  <c r="F37" i="1" s="1"/>
  <c r="J15" i="1"/>
  <c r="B15" i="1"/>
  <c r="C15" i="1"/>
  <c r="J16" i="1"/>
  <c r="E19" i="1"/>
  <c r="B38" i="1" s="1"/>
  <c r="F38" i="1" s="1"/>
  <c r="J20" i="1"/>
  <c r="B20" i="1"/>
  <c r="A34" i="1"/>
  <c r="A35" i="1"/>
  <c r="A36" i="1"/>
  <c r="A37" i="1"/>
  <c r="A38" i="1"/>
  <c r="A39" i="1"/>
  <c r="E52" i="1"/>
  <c r="G52" i="1" s="1"/>
  <c r="E53" i="1"/>
  <c r="G53" i="1" s="1"/>
  <c r="E54" i="1"/>
  <c r="G54" i="1" s="1"/>
  <c r="E55" i="1"/>
  <c r="G55" i="1" s="1"/>
  <c r="E56" i="1"/>
  <c r="G56" i="1" s="1"/>
  <c r="E57" i="1"/>
  <c r="G57" i="1" s="1"/>
  <c r="D4" i="4"/>
  <c r="D11" i="4" s="1"/>
  <c r="E4" i="4" s="1"/>
  <c r="E11" i="4" s="1"/>
  <c r="B8" i="4"/>
  <c r="J10" i="4" s="1"/>
  <c r="Q11" i="4"/>
  <c r="R12" i="4" s="1"/>
  <c r="R11" i="4"/>
  <c r="D17" i="4"/>
  <c r="D24" i="4" s="1"/>
  <c r="E17" i="4" s="1"/>
  <c r="E24" i="4" s="1"/>
  <c r="B21" i="4"/>
  <c r="L23" i="4" s="1"/>
  <c r="D30" i="4"/>
  <c r="B34" i="4"/>
  <c r="L36" i="4" s="1"/>
  <c r="O36" i="4" s="1"/>
  <c r="D41" i="4"/>
  <c r="D48" i="4" s="1"/>
  <c r="B45" i="4"/>
  <c r="D53" i="4"/>
  <c r="E41" i="2" s="1"/>
  <c r="E53" i="4"/>
  <c r="F41" i="2" s="1"/>
  <c r="F53" i="4"/>
  <c r="G41" i="2" s="1"/>
  <c r="G53" i="4"/>
  <c r="H41" i="2" s="1"/>
  <c r="H53" i="4"/>
  <c r="I41" i="2" s="1"/>
  <c r="I53" i="4"/>
  <c r="J41" i="2" s="1"/>
  <c r="D55" i="4"/>
  <c r="E42" i="2" s="1"/>
  <c r="E11" i="10"/>
  <c r="Q12" i="2"/>
  <c r="Q13" i="2"/>
  <c r="Q14" i="2"/>
  <c r="Q20" i="2"/>
  <c r="Q26" i="2"/>
  <c r="Q28" i="2"/>
  <c r="Q29" i="2"/>
  <c r="Q36" i="2"/>
  <c r="Q40" i="2"/>
  <c r="P26" i="6"/>
  <c r="Q26" i="6" s="1"/>
  <c r="F16" i="6"/>
  <c r="G34" i="6"/>
  <c r="H34" i="6" s="1"/>
  <c r="I34" i="6" s="1"/>
  <c r="J34" i="6"/>
  <c r="K34" i="6" s="1"/>
  <c r="L34" i="6" s="1"/>
  <c r="M34" i="6" s="1"/>
  <c r="N34" i="6" s="1"/>
  <c r="O34" i="6" s="1"/>
  <c r="P34" i="6" s="1"/>
  <c r="I14" i="11"/>
  <c r="J14" i="11" s="1"/>
  <c r="K14" i="11" s="1"/>
  <c r="L14" i="11" s="1"/>
  <c r="M14" i="11" s="1"/>
  <c r="N14" i="11" s="1"/>
  <c r="O14" i="11" s="1"/>
  <c r="P14" i="11" s="1"/>
  <c r="G6" i="11"/>
  <c r="G12" i="11"/>
  <c r="H12" i="11"/>
  <c r="I12" i="11" s="1"/>
  <c r="J12" i="11" s="1"/>
  <c r="K12" i="11" s="1"/>
  <c r="L12" i="11" s="1"/>
  <c r="M12" i="11" s="1"/>
  <c r="N12" i="11" s="1"/>
  <c r="O12" i="11" s="1"/>
  <c r="P12" i="11" s="1"/>
  <c r="H18" i="6"/>
  <c r="F49" i="5"/>
  <c r="F41" i="5"/>
  <c r="G41" i="5" s="1"/>
  <c r="E42" i="5"/>
  <c r="E10" i="3"/>
  <c r="G16" i="6"/>
  <c r="H16" i="6" s="1"/>
  <c r="I16" i="6" s="1"/>
  <c r="J16" i="6" s="1"/>
  <c r="K16" i="6" s="1"/>
  <c r="Q11" i="2"/>
  <c r="F8" i="5" l="1"/>
  <c r="E22" i="5"/>
  <c r="E6" i="5"/>
  <c r="E14" i="5"/>
  <c r="B31" i="1"/>
  <c r="F31" i="1" s="1"/>
  <c r="D55" i="10"/>
  <c r="B30" i="1"/>
  <c r="F30" i="1" s="1"/>
  <c r="D54" i="10"/>
  <c r="B33" i="1"/>
  <c r="F33" i="1" s="1"/>
  <c r="D57" i="10"/>
  <c r="B32" i="1"/>
  <c r="F32" i="1" s="1"/>
  <c r="D56" i="10"/>
  <c r="I7" i="1"/>
  <c r="C51" i="1" s="1"/>
  <c r="C59" i="1" s="1"/>
  <c r="J27" i="2"/>
  <c r="D24" i="5"/>
  <c r="F17" i="8"/>
  <c r="E20" i="5"/>
  <c r="F10" i="3"/>
  <c r="F22" i="5" s="1"/>
  <c r="E24" i="5"/>
  <c r="F23" i="5"/>
  <c r="F24" i="5" s="1"/>
  <c r="E16" i="5"/>
  <c r="F44" i="5"/>
  <c r="D9" i="3"/>
  <c r="D6" i="3"/>
  <c r="E39" i="10"/>
  <c r="Q7" i="11"/>
  <c r="E12" i="3"/>
  <c r="E13" i="3"/>
  <c r="F9" i="5" s="1"/>
  <c r="F11" i="3"/>
  <c r="K10" i="4"/>
  <c r="L10" i="4" s="1"/>
  <c r="L53" i="4" s="1"/>
  <c r="M41" i="2" s="1"/>
  <c r="J53" i="4"/>
  <c r="K41" i="2" s="1"/>
  <c r="F5" i="3"/>
  <c r="G5" i="3" s="1"/>
  <c r="H5" i="3" s="1"/>
  <c r="I5" i="3" s="1"/>
  <c r="J5" i="3" s="1"/>
  <c r="K5" i="3" s="1"/>
  <c r="L5" i="3" s="1"/>
  <c r="M5" i="3" s="1"/>
  <c r="Q34" i="6"/>
  <c r="I28" i="6"/>
  <c r="J28" i="6" s="1"/>
  <c r="K28" i="6" s="1"/>
  <c r="L28" i="6" s="1"/>
  <c r="M28" i="6" s="1"/>
  <c r="N28" i="6" s="1"/>
  <c r="O28" i="6" s="1"/>
  <c r="P28" i="6" s="1"/>
  <c r="K7" i="6"/>
  <c r="L7" i="6" s="1"/>
  <c r="M7" i="6" s="1"/>
  <c r="N7" i="6" s="1"/>
  <c r="O7" i="6" s="1"/>
  <c r="P7" i="6" s="1"/>
  <c r="G42" i="5"/>
  <c r="H41" i="5"/>
  <c r="I41" i="5" s="1"/>
  <c r="J41" i="5" s="1"/>
  <c r="F25" i="4"/>
  <c r="F17" i="4"/>
  <c r="F24" i="4" s="1"/>
  <c r="K32" i="6"/>
  <c r="L32" i="6" s="1"/>
  <c r="M32" i="6" s="1"/>
  <c r="N32" i="6" s="1"/>
  <c r="O32" i="6" s="1"/>
  <c r="P32" i="6" s="1"/>
  <c r="I21" i="6"/>
  <c r="J21" i="6" s="1"/>
  <c r="K21" i="6" s="1"/>
  <c r="L21" i="6" s="1"/>
  <c r="M21" i="6" s="1"/>
  <c r="N21" i="6" s="1"/>
  <c r="O21" i="6" s="1"/>
  <c r="P21" i="6" s="1"/>
  <c r="H12" i="6"/>
  <c r="I12" i="6" s="1"/>
  <c r="J12" i="6" s="1"/>
  <c r="K12" i="6" s="1"/>
  <c r="L12" i="6" s="1"/>
  <c r="M12" i="6" s="1"/>
  <c r="N12" i="6" s="1"/>
  <c r="O12" i="6" s="1"/>
  <c r="P12" i="6" s="1"/>
  <c r="F42" i="5"/>
  <c r="E7" i="3"/>
  <c r="E4" i="3"/>
  <c r="E25" i="4"/>
  <c r="D5" i="9"/>
  <c r="E52" i="5"/>
  <c r="C16" i="3"/>
  <c r="C17" i="3" s="1"/>
  <c r="D10" i="9" s="1"/>
  <c r="F13" i="3"/>
  <c r="E35" i="6"/>
  <c r="E32" i="2" s="1"/>
  <c r="E46" i="5"/>
  <c r="E44" i="5"/>
  <c r="D16" i="5"/>
  <c r="E11" i="1"/>
  <c r="H21" i="1"/>
  <c r="H23" i="1" s="1"/>
  <c r="H7" i="1"/>
  <c r="F42" i="1"/>
  <c r="D53" i="5"/>
  <c r="D54" i="5" s="1"/>
  <c r="E33" i="2" s="1"/>
  <c r="E48" i="5"/>
  <c r="F47" i="5"/>
  <c r="F52" i="5" s="1"/>
  <c r="G45" i="5"/>
  <c r="Q25" i="6"/>
  <c r="K17" i="1"/>
  <c r="F13" i="6"/>
  <c r="D37" i="4"/>
  <c r="E30" i="4" s="1"/>
  <c r="E37" i="4" s="1"/>
  <c r="Q15" i="2"/>
  <c r="L16" i="6"/>
  <c r="M16" i="6" s="1"/>
  <c r="N16" i="6" s="1"/>
  <c r="O16" i="6" s="1"/>
  <c r="P16" i="6" s="1"/>
  <c r="F50" i="5"/>
  <c r="Q31" i="6"/>
  <c r="G6" i="6"/>
  <c r="H6" i="6" s="1"/>
  <c r="I6" i="6" s="1"/>
  <c r="J6" i="6" s="1"/>
  <c r="K6" i="6" s="1"/>
  <c r="L6" i="6" s="1"/>
  <c r="M6" i="6" s="1"/>
  <c r="N6" i="6" s="1"/>
  <c r="O6" i="6" s="1"/>
  <c r="P6" i="6" s="1"/>
  <c r="N19" i="5"/>
  <c r="G20" i="6"/>
  <c r="H20" i="6" s="1"/>
  <c r="I20" i="6" s="1"/>
  <c r="J20" i="6" s="1"/>
  <c r="K20" i="6" s="1"/>
  <c r="L20" i="6" s="1"/>
  <c r="M20" i="6" s="1"/>
  <c r="N20" i="6" s="1"/>
  <c r="O20" i="6" s="1"/>
  <c r="P20" i="6" s="1"/>
  <c r="L11" i="6"/>
  <c r="M11" i="6" s="1"/>
  <c r="N11" i="6" s="1"/>
  <c r="O11" i="6" s="1"/>
  <c r="P11" i="6" s="1"/>
  <c r="H8" i="6"/>
  <c r="I8" i="6" s="1"/>
  <c r="J8" i="6" s="1"/>
  <c r="K8" i="6" s="1"/>
  <c r="L8" i="6" s="1"/>
  <c r="M8" i="6" s="1"/>
  <c r="N8" i="6" s="1"/>
  <c r="O8" i="6" s="1"/>
  <c r="P8" i="6" s="1"/>
  <c r="Q8" i="6"/>
  <c r="F16" i="11"/>
  <c r="F17" i="11" s="1"/>
  <c r="E5" i="9" s="1"/>
  <c r="G8" i="11"/>
  <c r="H8" i="11" s="1"/>
  <c r="I8" i="11" s="1"/>
  <c r="J8" i="11" s="1"/>
  <c r="K8" i="11" s="1"/>
  <c r="L8" i="11" s="1"/>
  <c r="M8" i="11" s="1"/>
  <c r="N8" i="11" s="1"/>
  <c r="O8" i="11" s="1"/>
  <c r="P8" i="11" s="1"/>
  <c r="H43" i="5"/>
  <c r="G44" i="5"/>
  <c r="E27" i="5"/>
  <c r="D28" i="5"/>
  <c r="E14" i="3"/>
  <c r="D15" i="3"/>
  <c r="H6" i="11"/>
  <c r="I5" i="6"/>
  <c r="O10" i="11"/>
  <c r="P10" i="11" s="1"/>
  <c r="K30" i="6"/>
  <c r="L30" i="6" s="1"/>
  <c r="M30" i="6" s="1"/>
  <c r="N30" i="6" s="1"/>
  <c r="O30" i="6" s="1"/>
  <c r="P30" i="6" s="1"/>
  <c r="H22" i="6"/>
  <c r="I22" i="6" s="1"/>
  <c r="J22" i="6" s="1"/>
  <c r="K22" i="6" s="1"/>
  <c r="L22" i="6" s="1"/>
  <c r="M22" i="6" s="1"/>
  <c r="N22" i="6" s="1"/>
  <c r="O22" i="6" s="1"/>
  <c r="P22" i="6" s="1"/>
  <c r="K9" i="6"/>
  <c r="L9" i="6" s="1"/>
  <c r="M9" i="6" s="1"/>
  <c r="N9" i="6" s="1"/>
  <c r="O9" i="6" s="1"/>
  <c r="P9" i="6" s="1"/>
  <c r="Q9" i="6"/>
  <c r="J9" i="11"/>
  <c r="K9" i="11" s="1"/>
  <c r="L9" i="11" s="1"/>
  <c r="M9" i="11" s="1"/>
  <c r="N9" i="11" s="1"/>
  <c r="O9" i="11" s="1"/>
  <c r="P9" i="11" s="1"/>
  <c r="Q14" i="11"/>
  <c r="G49" i="5"/>
  <c r="I15" i="5"/>
  <c r="I18" i="6"/>
  <c r="J18" i="6" s="1"/>
  <c r="K18" i="6" s="1"/>
  <c r="L18" i="6" s="1"/>
  <c r="M18" i="6" s="1"/>
  <c r="N18" i="6" s="1"/>
  <c r="O18" i="6" s="1"/>
  <c r="P18" i="6" s="1"/>
  <c r="Q27" i="6"/>
  <c r="O19" i="6"/>
  <c r="P19" i="6" s="1"/>
  <c r="Q12" i="11"/>
  <c r="E15" i="1"/>
  <c r="Q14" i="6"/>
  <c r="H10" i="6"/>
  <c r="I10" i="6" s="1"/>
  <c r="J10" i="6" s="1"/>
  <c r="K10" i="6" s="1"/>
  <c r="L10" i="6" s="1"/>
  <c r="M10" i="6" s="1"/>
  <c r="N10" i="6" s="1"/>
  <c r="O10" i="6" s="1"/>
  <c r="P10" i="6" s="1"/>
  <c r="E9" i="3"/>
  <c r="F8" i="3"/>
  <c r="E41" i="4"/>
  <c r="E48" i="4" s="1"/>
  <c r="E49" i="4"/>
  <c r="O23" i="4"/>
  <c r="P23" i="4" s="1"/>
  <c r="G17" i="6"/>
  <c r="H17" i="6" s="1"/>
  <c r="I17" i="6" s="1"/>
  <c r="J17" i="6" s="1"/>
  <c r="K17" i="6" s="1"/>
  <c r="L17" i="6" s="1"/>
  <c r="M17" i="6" s="1"/>
  <c r="N17" i="6" s="1"/>
  <c r="O17" i="6" s="1"/>
  <c r="P17" i="6" s="1"/>
  <c r="Q13" i="11"/>
  <c r="I11" i="11"/>
  <c r="J11" i="11" s="1"/>
  <c r="K11" i="11" s="1"/>
  <c r="L11" i="11" s="1"/>
  <c r="M11" i="11" s="1"/>
  <c r="N11" i="11" s="1"/>
  <c r="O11" i="11" s="1"/>
  <c r="P11" i="11" s="1"/>
  <c r="Q29" i="6"/>
  <c r="B24" i="1"/>
  <c r="E27" i="7"/>
  <c r="F4" i="4"/>
  <c r="F11" i="4" s="1"/>
  <c r="F12" i="4"/>
  <c r="E12" i="4"/>
  <c r="P36" i="4"/>
  <c r="P6" i="9"/>
  <c r="P7" i="9"/>
  <c r="F21" i="7"/>
  <c r="F27" i="7" s="1"/>
  <c r="E18" i="7"/>
  <c r="F5" i="7"/>
  <c r="G5" i="7" s="1"/>
  <c r="H5" i="7" s="1"/>
  <c r="I5" i="7" s="1"/>
  <c r="J5" i="7" s="1"/>
  <c r="K5" i="7" s="1"/>
  <c r="L5" i="7" s="1"/>
  <c r="M5" i="7" s="1"/>
  <c r="N5" i="7" s="1"/>
  <c r="O5" i="7" s="1"/>
  <c r="F9" i="7"/>
  <c r="G9" i="7" s="1"/>
  <c r="H9" i="7" s="1"/>
  <c r="I9" i="7" s="1"/>
  <c r="J9" i="7" s="1"/>
  <c r="K9" i="7" s="1"/>
  <c r="L9" i="7" s="1"/>
  <c r="M9" i="7" s="1"/>
  <c r="N9" i="7" s="1"/>
  <c r="O9" i="7" s="1"/>
  <c r="P14" i="7"/>
  <c r="F3" i="7"/>
  <c r="P6" i="7"/>
  <c r="P10" i="7"/>
  <c r="P15" i="7"/>
  <c r="P4" i="7"/>
  <c r="P8" i="7"/>
  <c r="P13" i="7"/>
  <c r="P7" i="7"/>
  <c r="P12" i="7"/>
  <c r="P16" i="7"/>
  <c r="H26" i="7"/>
  <c r="I26" i="7" s="1"/>
  <c r="J26" i="7" s="1"/>
  <c r="K26" i="7" s="1"/>
  <c r="L26" i="7" s="1"/>
  <c r="M26" i="7" s="1"/>
  <c r="N26" i="7" s="1"/>
  <c r="O26" i="7" s="1"/>
  <c r="H22" i="7"/>
  <c r="I22" i="7" s="1"/>
  <c r="J22" i="7" s="1"/>
  <c r="K22" i="7" s="1"/>
  <c r="L22" i="7" s="1"/>
  <c r="M22" i="7" s="1"/>
  <c r="N22" i="7" s="1"/>
  <c r="O22" i="7" s="1"/>
  <c r="H24" i="7"/>
  <c r="I24" i="7" s="1"/>
  <c r="J24" i="7" s="1"/>
  <c r="K24" i="7" s="1"/>
  <c r="L24" i="7" s="1"/>
  <c r="M24" i="7" s="1"/>
  <c r="N24" i="7" s="1"/>
  <c r="O24" i="7" s="1"/>
  <c r="H23" i="7"/>
  <c r="I23" i="7" s="1"/>
  <c r="J23" i="7" s="1"/>
  <c r="K23" i="7" s="1"/>
  <c r="L23" i="7" s="1"/>
  <c r="M23" i="7" s="1"/>
  <c r="N23" i="7" s="1"/>
  <c r="O23" i="7" s="1"/>
  <c r="H25" i="7"/>
  <c r="I25" i="7" s="1"/>
  <c r="J25" i="7" s="1"/>
  <c r="K25" i="7" s="1"/>
  <c r="L25" i="7" s="1"/>
  <c r="M25" i="7" s="1"/>
  <c r="N25" i="7" s="1"/>
  <c r="O25" i="7" s="1"/>
  <c r="Q11" i="6" l="1"/>
  <c r="Q32" i="6"/>
  <c r="E6" i="3"/>
  <c r="F14" i="5"/>
  <c r="Q20" i="6"/>
  <c r="Q11" i="11"/>
  <c r="G23" i="5"/>
  <c r="H23" i="5" s="1"/>
  <c r="G8" i="5"/>
  <c r="G10" i="3"/>
  <c r="G22" i="5" s="1"/>
  <c r="J7" i="1"/>
  <c r="B51" i="1"/>
  <c r="F12" i="3"/>
  <c r="G11" i="3"/>
  <c r="H42" i="5"/>
  <c r="K53" i="4"/>
  <c r="L41" i="2" s="1"/>
  <c r="I42" i="5"/>
  <c r="P23" i="7"/>
  <c r="Q10" i="6"/>
  <c r="G16" i="11"/>
  <c r="G17" i="11" s="1"/>
  <c r="F5" i="9" s="1"/>
  <c r="Q6" i="6"/>
  <c r="Q21" i="6"/>
  <c r="G9" i="5"/>
  <c r="G26" i="5" s="1"/>
  <c r="G13" i="3"/>
  <c r="G25" i="4"/>
  <c r="G17" i="4"/>
  <c r="G24" i="4" s="1"/>
  <c r="Q17" i="6"/>
  <c r="Q8" i="11"/>
  <c r="F35" i="6"/>
  <c r="F32" i="2" s="1"/>
  <c r="F38" i="6"/>
  <c r="E8" i="9" s="1"/>
  <c r="E53" i="5"/>
  <c r="E54" i="5" s="1"/>
  <c r="F33" i="2" s="1"/>
  <c r="Q28" i="6"/>
  <c r="F4" i="3"/>
  <c r="G14" i="5" s="1"/>
  <c r="F6" i="5"/>
  <c r="Q30" i="6"/>
  <c r="F26" i="5"/>
  <c r="F7" i="5"/>
  <c r="F7" i="3"/>
  <c r="Q12" i="6"/>
  <c r="Q7" i="6"/>
  <c r="H10" i="1"/>
  <c r="G47" i="5"/>
  <c r="F48" i="5"/>
  <c r="F53" i="5" s="1"/>
  <c r="F54" i="5" s="1"/>
  <c r="H45" i="5"/>
  <c r="G46" i="5"/>
  <c r="C18" i="3"/>
  <c r="C32" i="3" s="1"/>
  <c r="G13" i="6"/>
  <c r="G38" i="6" s="1"/>
  <c r="E38" i="4"/>
  <c r="E55" i="4" s="1"/>
  <c r="F42" i="2" s="1"/>
  <c r="F9" i="3"/>
  <c r="G8" i="3"/>
  <c r="D16" i="3"/>
  <c r="D29" i="5"/>
  <c r="J42" i="5"/>
  <c r="K41" i="5"/>
  <c r="G21" i="7"/>
  <c r="H21" i="7" s="1"/>
  <c r="P5" i="7"/>
  <c r="J21" i="1"/>
  <c r="H71" i="10" s="1"/>
  <c r="F49" i="4"/>
  <c r="F41" i="4"/>
  <c r="F48" i="4" s="1"/>
  <c r="G52" i="5"/>
  <c r="G50" i="5"/>
  <c r="H49" i="5"/>
  <c r="J5" i="6"/>
  <c r="E15" i="3"/>
  <c r="E16" i="3" s="1"/>
  <c r="F14" i="3"/>
  <c r="E28" i="5"/>
  <c r="E29" i="5" s="1"/>
  <c r="F27" i="5"/>
  <c r="M10" i="4"/>
  <c r="Q16" i="6"/>
  <c r="I6" i="11"/>
  <c r="H16" i="11"/>
  <c r="H17" i="11" s="1"/>
  <c r="G5" i="9" s="1"/>
  <c r="H44" i="5"/>
  <c r="I43" i="5"/>
  <c r="Q19" i="6"/>
  <c r="J15" i="5"/>
  <c r="O19" i="5"/>
  <c r="E28" i="7"/>
  <c r="E32" i="7" s="1"/>
  <c r="Q18" i="6"/>
  <c r="Q9" i="11"/>
  <c r="Q22" i="6"/>
  <c r="Q10" i="11"/>
  <c r="N5" i="3"/>
  <c r="G12" i="4"/>
  <c r="G4" i="4"/>
  <c r="G11" i="4" s="1"/>
  <c r="F30" i="4"/>
  <c r="F37" i="4" s="1"/>
  <c r="F38" i="4"/>
  <c r="P22" i="7"/>
  <c r="P24" i="7"/>
  <c r="F18" i="7"/>
  <c r="F28" i="7" s="1"/>
  <c r="F32" i="7" s="1"/>
  <c r="G3" i="7"/>
  <c r="P9" i="7"/>
  <c r="P25" i="7"/>
  <c r="G27" i="7"/>
  <c r="P26" i="7"/>
  <c r="I23" i="5" l="1"/>
  <c r="C34" i="3"/>
  <c r="G24" i="5"/>
  <c r="H8" i="5"/>
  <c r="H10" i="3"/>
  <c r="H22" i="5" s="1"/>
  <c r="H24" i="5" s="1"/>
  <c r="B59" i="1"/>
  <c r="E51" i="1"/>
  <c r="F55" i="4"/>
  <c r="G42" i="2" s="1"/>
  <c r="G12" i="3"/>
  <c r="H11" i="3"/>
  <c r="G6" i="5"/>
  <c r="G16" i="5" s="1"/>
  <c r="G4" i="3"/>
  <c r="H14" i="5" s="1"/>
  <c r="F6" i="3"/>
  <c r="G7" i="3"/>
  <c r="G9" i="3" s="1"/>
  <c r="G7" i="5"/>
  <c r="G18" i="5" s="1"/>
  <c r="G20" i="5" s="1"/>
  <c r="H25" i="4"/>
  <c r="H17" i="4"/>
  <c r="H24" i="4" s="1"/>
  <c r="F18" i="5"/>
  <c r="H9" i="5"/>
  <c r="H13" i="3"/>
  <c r="J23" i="5"/>
  <c r="K23" i="5" s="1"/>
  <c r="H31" i="10"/>
  <c r="I37" i="10" s="1"/>
  <c r="I39" i="10" s="1"/>
  <c r="K23" i="1"/>
  <c r="K25" i="1" s="1"/>
  <c r="H47" i="5"/>
  <c r="G48" i="5"/>
  <c r="G53" i="5" s="1"/>
  <c r="G54" i="5" s="1"/>
  <c r="H33" i="2" s="1"/>
  <c r="H46" i="5"/>
  <c r="I45" i="5"/>
  <c r="G33" i="2"/>
  <c r="E27" i="3"/>
  <c r="C25" i="3"/>
  <c r="C28" i="3" s="1"/>
  <c r="D26" i="3"/>
  <c r="H13" i="6"/>
  <c r="H38" i="6" s="1"/>
  <c r="F8" i="9"/>
  <c r="G35" i="6"/>
  <c r="G32" i="2" s="1"/>
  <c r="E30" i="5"/>
  <c r="E33" i="5" s="1"/>
  <c r="K5" i="6"/>
  <c r="G41" i="4"/>
  <c r="G48" i="4" s="1"/>
  <c r="G49" i="4"/>
  <c r="D30" i="5"/>
  <c r="J6" i="11"/>
  <c r="I16" i="11"/>
  <c r="I17" i="11" s="1"/>
  <c r="H5" i="9" s="1"/>
  <c r="F15" i="3"/>
  <c r="F16" i="3" s="1"/>
  <c r="G14" i="3"/>
  <c r="I44" i="5"/>
  <c r="J43" i="5"/>
  <c r="H8" i="3"/>
  <c r="M53" i="4"/>
  <c r="N41" i="2" s="1"/>
  <c r="N10" i="4"/>
  <c r="I49" i="5"/>
  <c r="H50" i="5"/>
  <c r="E17" i="3"/>
  <c r="F10" i="9" s="1"/>
  <c r="K15" i="5"/>
  <c r="G27" i="5"/>
  <c r="F28" i="5"/>
  <c r="K42" i="5"/>
  <c r="L41" i="5"/>
  <c r="D17" i="3"/>
  <c r="E10" i="9" s="1"/>
  <c r="G15" i="9" s="1"/>
  <c r="H38" i="2" s="1"/>
  <c r="H12" i="4"/>
  <c r="H4" i="4"/>
  <c r="H11" i="4" s="1"/>
  <c r="G38" i="4"/>
  <c r="G30" i="4"/>
  <c r="G37" i="4" s="1"/>
  <c r="G18" i="7"/>
  <c r="G28" i="7" s="1"/>
  <c r="G32" i="7" s="1"/>
  <c r="H3" i="7"/>
  <c r="H27" i="7"/>
  <c r="I21" i="7"/>
  <c r="I8" i="5" l="1"/>
  <c r="I10" i="3"/>
  <c r="I22" i="5" s="1"/>
  <c r="G51" i="1"/>
  <c r="G59" i="1" s="1"/>
  <c r="E59" i="1"/>
  <c r="H12" i="3"/>
  <c r="I11" i="3"/>
  <c r="F16" i="5"/>
  <c r="H26" i="5"/>
  <c r="L23" i="5"/>
  <c r="F20" i="5"/>
  <c r="H6" i="5"/>
  <c r="H4" i="3"/>
  <c r="I14" i="5" s="1"/>
  <c r="G6" i="3"/>
  <c r="D18" i="3"/>
  <c r="E18" i="3"/>
  <c r="E32" i="3" s="1"/>
  <c r="E34" i="3" s="1"/>
  <c r="I9" i="5"/>
  <c r="I26" i="5" s="1"/>
  <c r="I13" i="3"/>
  <c r="I25" i="4"/>
  <c r="I17" i="4"/>
  <c r="I24" i="4" s="1"/>
  <c r="H7" i="3"/>
  <c r="H9" i="3" s="1"/>
  <c r="H7" i="5"/>
  <c r="H48" i="5"/>
  <c r="H53" i="5" s="1"/>
  <c r="I47" i="5"/>
  <c r="I52" i="5" s="1"/>
  <c r="H52" i="5"/>
  <c r="I46" i="5"/>
  <c r="J45" i="5"/>
  <c r="C30" i="3"/>
  <c r="E10" i="2"/>
  <c r="D31" i="5"/>
  <c r="D4" i="9"/>
  <c r="E4" i="9"/>
  <c r="E9" i="9" s="1"/>
  <c r="E31" i="5"/>
  <c r="I13" i="6"/>
  <c r="I38" i="6" s="1"/>
  <c r="G8" i="9"/>
  <c r="H35" i="6"/>
  <c r="H32" i="2" s="1"/>
  <c r="J49" i="5"/>
  <c r="I50" i="5"/>
  <c r="J44" i="5"/>
  <c r="K43" i="5"/>
  <c r="K6" i="11"/>
  <c r="J16" i="11"/>
  <c r="J17" i="11" s="1"/>
  <c r="I5" i="9" s="1"/>
  <c r="G15" i="3"/>
  <c r="H14" i="3"/>
  <c r="L42" i="5"/>
  <c r="M41" i="5"/>
  <c r="N53" i="4"/>
  <c r="O41" i="2" s="1"/>
  <c r="O10" i="4"/>
  <c r="O53" i="4" s="1"/>
  <c r="P41" i="2" s="1"/>
  <c r="D33" i="5"/>
  <c r="L5" i="6"/>
  <c r="F17" i="3"/>
  <c r="G10" i="9" s="1"/>
  <c r="G28" i="5"/>
  <c r="H27" i="5"/>
  <c r="L15" i="5"/>
  <c r="I8" i="3"/>
  <c r="H49" i="4"/>
  <c r="H41" i="4"/>
  <c r="H48" i="4" s="1"/>
  <c r="I12" i="4"/>
  <c r="I4" i="4"/>
  <c r="I11" i="4" s="1"/>
  <c r="H38" i="4"/>
  <c r="H55" i="4" s="1"/>
  <c r="I42" i="2" s="1"/>
  <c r="H30" i="4"/>
  <c r="H37" i="4" s="1"/>
  <c r="G55" i="4"/>
  <c r="H42" i="2" s="1"/>
  <c r="H18" i="7"/>
  <c r="H28" i="7" s="1"/>
  <c r="H32" i="7" s="1"/>
  <c r="I3" i="7"/>
  <c r="I27" i="7"/>
  <c r="J21" i="7"/>
  <c r="I24" i="5" l="1"/>
  <c r="D11" i="8"/>
  <c r="B28" i="8" s="1"/>
  <c r="D61" i="10"/>
  <c r="E62" i="10" s="1"/>
  <c r="E11" i="9"/>
  <c r="H54" i="5"/>
  <c r="G16" i="3"/>
  <c r="G17" i="3" s="1"/>
  <c r="H10" i="9" s="1"/>
  <c r="D32" i="3"/>
  <c r="J10" i="3"/>
  <c r="J22" i="5" s="1"/>
  <c r="J8" i="5"/>
  <c r="J24" i="5" s="1"/>
  <c r="D25" i="3"/>
  <c r="D28" i="3" s="1"/>
  <c r="E25" i="3"/>
  <c r="F29" i="5"/>
  <c r="F30" i="5" s="1"/>
  <c r="F4" i="9" s="1"/>
  <c r="F9" i="9" s="1"/>
  <c r="F11" i="9" s="1"/>
  <c r="J11" i="3"/>
  <c r="I12" i="3"/>
  <c r="F18" i="3"/>
  <c r="F32" i="3" s="1"/>
  <c r="F34" i="3" s="1"/>
  <c r="F27" i="3"/>
  <c r="G27" i="3"/>
  <c r="F26" i="3"/>
  <c r="Q41" i="2"/>
  <c r="E26" i="3"/>
  <c r="J17" i="4"/>
  <c r="J24" i="4" s="1"/>
  <c r="J25" i="4"/>
  <c r="J9" i="5"/>
  <c r="J26" i="5" s="1"/>
  <c r="J13" i="3"/>
  <c r="I6" i="5"/>
  <c r="I16" i="5" s="1"/>
  <c r="H6" i="3"/>
  <c r="I4" i="3"/>
  <c r="J14" i="5" s="1"/>
  <c r="H18" i="5"/>
  <c r="M23" i="5"/>
  <c r="I7" i="3"/>
  <c r="I7" i="5"/>
  <c r="I18" i="5" s="1"/>
  <c r="I20" i="5" s="1"/>
  <c r="J47" i="5"/>
  <c r="I48" i="5"/>
  <c r="I53" i="5" s="1"/>
  <c r="I54" i="5" s="1"/>
  <c r="J33" i="2" s="1"/>
  <c r="K45" i="5"/>
  <c r="J46" i="5"/>
  <c r="I33" i="2"/>
  <c r="E21" i="2"/>
  <c r="D9" i="9"/>
  <c r="D11" i="9" s="1"/>
  <c r="J13" i="6"/>
  <c r="J38" i="6" s="1"/>
  <c r="H8" i="9"/>
  <c r="I35" i="6"/>
  <c r="I32" i="2" s="1"/>
  <c r="P53" i="4"/>
  <c r="B36" i="8" s="1"/>
  <c r="M15" i="5"/>
  <c r="N41" i="5"/>
  <c r="M42" i="5"/>
  <c r="H28" i="5"/>
  <c r="I27" i="5"/>
  <c r="M5" i="6"/>
  <c r="I14" i="3"/>
  <c r="H15" i="3"/>
  <c r="K44" i="5"/>
  <c r="L43" i="5"/>
  <c r="K49" i="5"/>
  <c r="J50" i="5"/>
  <c r="J52" i="5"/>
  <c r="I9" i="3"/>
  <c r="J8" i="3"/>
  <c r="K16" i="11"/>
  <c r="K17" i="11" s="1"/>
  <c r="J5" i="9" s="1"/>
  <c r="L6" i="11"/>
  <c r="I49" i="4"/>
  <c r="I41" i="4"/>
  <c r="I48" i="4" s="1"/>
  <c r="G29" i="5"/>
  <c r="P10" i="4"/>
  <c r="J4" i="4"/>
  <c r="J11" i="4" s="1"/>
  <c r="J12" i="4"/>
  <c r="I38" i="4"/>
  <c r="I30" i="4"/>
  <c r="I37" i="4" s="1"/>
  <c r="J3" i="7"/>
  <c r="I18" i="7"/>
  <c r="I28" i="7" s="1"/>
  <c r="I32" i="7" s="1"/>
  <c r="J27" i="7"/>
  <c r="K21" i="7"/>
  <c r="H16" i="3" l="1"/>
  <c r="E11" i="8"/>
  <c r="F11" i="8" s="1"/>
  <c r="G13" i="9"/>
  <c r="H19" i="2" s="1"/>
  <c r="D34" i="3"/>
  <c r="E28" i="3"/>
  <c r="G10" i="2" s="1"/>
  <c r="G21" i="2" s="1"/>
  <c r="K8" i="5"/>
  <c r="K10" i="3"/>
  <c r="K22" i="5" s="1"/>
  <c r="G26" i="3"/>
  <c r="F25" i="3"/>
  <c r="F28" i="3" s="1"/>
  <c r="D30" i="3"/>
  <c r="F10" i="2"/>
  <c r="F21" i="2" s="1"/>
  <c r="F31" i="5"/>
  <c r="D36" i="5" s="1"/>
  <c r="E31" i="2" s="1"/>
  <c r="F33" i="5"/>
  <c r="D28" i="8"/>
  <c r="H27" i="3"/>
  <c r="J12" i="3"/>
  <c r="K11" i="3"/>
  <c r="K25" i="4"/>
  <c r="K17" i="4"/>
  <c r="K24" i="4" s="1"/>
  <c r="N23" i="5"/>
  <c r="H20" i="5"/>
  <c r="K13" i="3"/>
  <c r="K9" i="5"/>
  <c r="J6" i="5"/>
  <c r="J16" i="5" s="1"/>
  <c r="J4" i="3"/>
  <c r="K14" i="5" s="1"/>
  <c r="I6" i="3"/>
  <c r="J7" i="3"/>
  <c r="J9" i="3" s="1"/>
  <c r="J7" i="5"/>
  <c r="H16" i="5"/>
  <c r="J48" i="5"/>
  <c r="J53" i="5" s="1"/>
  <c r="J54" i="5" s="1"/>
  <c r="K47" i="5"/>
  <c r="K52" i="5" s="1"/>
  <c r="K46" i="5"/>
  <c r="L45" i="5"/>
  <c r="I8" i="9"/>
  <c r="K13" i="6"/>
  <c r="K38" i="6" s="1"/>
  <c r="J35" i="6"/>
  <c r="J32" i="2" s="1"/>
  <c r="G30" i="5"/>
  <c r="G33" i="5" s="1"/>
  <c r="H17" i="3"/>
  <c r="I10" i="9" s="1"/>
  <c r="J15" i="9" s="1"/>
  <c r="K38" i="2" s="1"/>
  <c r="K8" i="3"/>
  <c r="G18" i="3"/>
  <c r="G32" i="3" s="1"/>
  <c r="G34" i="3" s="1"/>
  <c r="L16" i="11"/>
  <c r="L17" i="11" s="1"/>
  <c r="K5" i="9" s="1"/>
  <c r="M6" i="11"/>
  <c r="L49" i="5"/>
  <c r="K50" i="5"/>
  <c r="J14" i="3"/>
  <c r="I15" i="3"/>
  <c r="N5" i="6"/>
  <c r="L44" i="5"/>
  <c r="M43" i="5"/>
  <c r="N15" i="5"/>
  <c r="J41" i="4"/>
  <c r="J48" i="4" s="1"/>
  <c r="J49" i="4"/>
  <c r="J27" i="5"/>
  <c r="I28" i="5"/>
  <c r="I29" i="5" s="1"/>
  <c r="N42" i="5"/>
  <c r="O41" i="5"/>
  <c r="O42" i="5" s="1"/>
  <c r="K4" i="4"/>
  <c r="K11" i="4" s="1"/>
  <c r="K12" i="4"/>
  <c r="J30" i="4"/>
  <c r="J37" i="4" s="1"/>
  <c r="J38" i="4"/>
  <c r="I55" i="4"/>
  <c r="J42" i="2" s="1"/>
  <c r="J18" i="7"/>
  <c r="J28" i="7" s="1"/>
  <c r="J32" i="7" s="1"/>
  <c r="K3" i="7"/>
  <c r="K27" i="7"/>
  <c r="L21" i="7"/>
  <c r="K24" i="5" l="1"/>
  <c r="F28" i="8"/>
  <c r="H29" i="5"/>
  <c r="H30" i="5" s="1"/>
  <c r="E30" i="3"/>
  <c r="H10" i="2"/>
  <c r="L8" i="5"/>
  <c r="L24" i="5" s="1"/>
  <c r="L10" i="3"/>
  <c r="L22" i="5" s="1"/>
  <c r="F30" i="3"/>
  <c r="K12" i="3"/>
  <c r="L11" i="3"/>
  <c r="I16" i="3"/>
  <c r="I17" i="3" s="1"/>
  <c r="J10" i="9" s="1"/>
  <c r="K26" i="5"/>
  <c r="O23" i="5"/>
  <c r="L17" i="4"/>
  <c r="L24" i="4" s="1"/>
  <c r="L25" i="4"/>
  <c r="K6" i="5"/>
  <c r="J6" i="3"/>
  <c r="J16" i="3" s="1"/>
  <c r="K4" i="3"/>
  <c r="L14" i="5" s="1"/>
  <c r="L13" i="3"/>
  <c r="L9" i="5"/>
  <c r="L26" i="5" s="1"/>
  <c r="J18" i="5"/>
  <c r="H18" i="3"/>
  <c r="K7" i="3"/>
  <c r="K9" i="3" s="1"/>
  <c r="K7" i="5"/>
  <c r="K18" i="5" s="1"/>
  <c r="K20" i="5" s="1"/>
  <c r="K48" i="5"/>
  <c r="K53" i="5" s="1"/>
  <c r="K54" i="5" s="1"/>
  <c r="L33" i="2" s="1"/>
  <c r="L47" i="5"/>
  <c r="M45" i="5"/>
  <c r="L46" i="5"/>
  <c r="K33" i="2"/>
  <c r="G4" i="9"/>
  <c r="G31" i="5"/>
  <c r="H4" i="9"/>
  <c r="H9" i="9" s="1"/>
  <c r="H11" i="9" s="1"/>
  <c r="E44" i="2"/>
  <c r="L13" i="6"/>
  <c r="L38" i="6" s="1"/>
  <c r="J8" i="9"/>
  <c r="K35" i="6"/>
  <c r="K32" i="2" s="1"/>
  <c r="O15" i="5"/>
  <c r="N43" i="5"/>
  <c r="M44" i="5"/>
  <c r="L8" i="3"/>
  <c r="I30" i="5"/>
  <c r="K41" i="4"/>
  <c r="K48" i="4" s="1"/>
  <c r="K49" i="4"/>
  <c r="K14" i="3"/>
  <c r="J15" i="3"/>
  <c r="L52" i="5"/>
  <c r="L50" i="5"/>
  <c r="M49" i="5"/>
  <c r="P41" i="5"/>
  <c r="J28" i="5"/>
  <c r="K27" i="5"/>
  <c r="O5" i="6"/>
  <c r="M16" i="11"/>
  <c r="M17" i="11" s="1"/>
  <c r="L5" i="9" s="1"/>
  <c r="N6" i="11"/>
  <c r="J55" i="4"/>
  <c r="K42" i="2" s="1"/>
  <c r="P42" i="5"/>
  <c r="H26" i="3"/>
  <c r="I27" i="3"/>
  <c r="G25" i="3"/>
  <c r="L12" i="4"/>
  <c r="L4" i="4"/>
  <c r="L11" i="4" s="1"/>
  <c r="K30" i="4"/>
  <c r="K37" i="4" s="1"/>
  <c r="K38" i="4"/>
  <c r="K18" i="7"/>
  <c r="K28" i="7" s="1"/>
  <c r="K32" i="7" s="1"/>
  <c r="L3" i="7"/>
  <c r="L27" i="7"/>
  <c r="M21" i="7"/>
  <c r="H31" i="5" l="1"/>
  <c r="F36" i="5" s="1"/>
  <c r="G31" i="2" s="1"/>
  <c r="G44" i="2" s="1"/>
  <c r="G46" i="2" s="1"/>
  <c r="E46" i="2"/>
  <c r="E47" i="2" s="1"/>
  <c r="H33" i="5"/>
  <c r="H25" i="3"/>
  <c r="H28" i="3" s="1"/>
  <c r="H32" i="3"/>
  <c r="I26" i="3"/>
  <c r="M8" i="5"/>
  <c r="M10" i="3"/>
  <c r="M22" i="5" s="1"/>
  <c r="G28" i="3"/>
  <c r="G30" i="3" s="1"/>
  <c r="J27" i="3"/>
  <c r="L12" i="3"/>
  <c r="M11" i="3"/>
  <c r="L7" i="3"/>
  <c r="L9" i="3" s="1"/>
  <c r="L7" i="5"/>
  <c r="L18" i="5" s="1"/>
  <c r="L20" i="5" s="1"/>
  <c r="K16" i="5"/>
  <c r="M13" i="3"/>
  <c r="M9" i="5"/>
  <c r="M26" i="5" s="1"/>
  <c r="J20" i="5"/>
  <c r="J29" i="5" s="1"/>
  <c r="J30" i="5" s="1"/>
  <c r="L6" i="5"/>
  <c r="L16" i="5" s="1"/>
  <c r="L4" i="3"/>
  <c r="M14" i="5" s="1"/>
  <c r="K6" i="3"/>
  <c r="M17" i="4"/>
  <c r="M24" i="4" s="1"/>
  <c r="M25" i="4"/>
  <c r="L48" i="5"/>
  <c r="L53" i="5" s="1"/>
  <c r="L54" i="5" s="1"/>
  <c r="M47" i="5"/>
  <c r="M46" i="5"/>
  <c r="N45" i="5"/>
  <c r="I18" i="3"/>
  <c r="I32" i="3" s="1"/>
  <c r="I34" i="3" s="1"/>
  <c r="I33" i="5"/>
  <c r="I4" i="9"/>
  <c r="I9" i="9" s="1"/>
  <c r="I11" i="9" s="1"/>
  <c r="I31" i="5"/>
  <c r="G36" i="5" s="1"/>
  <c r="H31" i="2" s="1"/>
  <c r="H44" i="2" s="1"/>
  <c r="E36" i="5"/>
  <c r="H21" i="2"/>
  <c r="G9" i="9"/>
  <c r="M13" i="6"/>
  <c r="M38" i="6" s="1"/>
  <c r="K8" i="9"/>
  <c r="L35" i="6"/>
  <c r="L32" i="2" s="1"/>
  <c r="P5" i="6"/>
  <c r="O43" i="5"/>
  <c r="N44" i="5"/>
  <c r="M50" i="5"/>
  <c r="M52" i="5"/>
  <c r="N49" i="5"/>
  <c r="K15" i="3"/>
  <c r="L14" i="3"/>
  <c r="M8" i="3"/>
  <c r="J17" i="3"/>
  <c r="L41" i="4"/>
  <c r="L48" i="4" s="1"/>
  <c r="L49" i="4"/>
  <c r="O6" i="11"/>
  <c r="N16" i="11"/>
  <c r="N17" i="11" s="1"/>
  <c r="M5" i="9" s="1"/>
  <c r="L27" i="5"/>
  <c r="K28" i="5"/>
  <c r="M12" i="4"/>
  <c r="M4" i="4"/>
  <c r="M11" i="4" s="1"/>
  <c r="K55" i="4"/>
  <c r="L42" i="2" s="1"/>
  <c r="L38" i="4"/>
  <c r="L30" i="4"/>
  <c r="L37" i="4" s="1"/>
  <c r="M3" i="7"/>
  <c r="L18" i="7"/>
  <c r="L28" i="7" s="1"/>
  <c r="L32" i="7" s="1"/>
  <c r="M27" i="7"/>
  <c r="N21" i="7"/>
  <c r="M24" i="5" l="1"/>
  <c r="H46" i="2"/>
  <c r="K29" i="5"/>
  <c r="K30" i="5" s="1"/>
  <c r="K33" i="5" s="1"/>
  <c r="G11" i="9"/>
  <c r="J13" i="9"/>
  <c r="K19" i="2" s="1"/>
  <c r="H34" i="3"/>
  <c r="I25" i="3"/>
  <c r="I28" i="3" s="1"/>
  <c r="J26" i="3"/>
  <c r="J10" i="2"/>
  <c r="J21" i="2" s="1"/>
  <c r="H30" i="3"/>
  <c r="K16" i="3"/>
  <c r="K17" i="3" s="1"/>
  <c r="L10" i="9" s="1"/>
  <c r="N10" i="3"/>
  <c r="N22" i="5" s="1"/>
  <c r="N8" i="5"/>
  <c r="N24" i="5" s="1"/>
  <c r="K27" i="3"/>
  <c r="I10" i="2"/>
  <c r="I21" i="2" s="1"/>
  <c r="M12" i="3"/>
  <c r="N11" i="3"/>
  <c r="N13" i="3"/>
  <c r="N9" i="5"/>
  <c r="N26" i="5" s="1"/>
  <c r="M6" i="5"/>
  <c r="M16" i="5" s="1"/>
  <c r="M4" i="3"/>
  <c r="N14" i="5" s="1"/>
  <c r="L6" i="3"/>
  <c r="M7" i="3"/>
  <c r="M7" i="5"/>
  <c r="M18" i="5" s="1"/>
  <c r="M20" i="5" s="1"/>
  <c r="N17" i="4"/>
  <c r="N24" i="4" s="1"/>
  <c r="N25" i="4"/>
  <c r="M48" i="5"/>
  <c r="M53" i="5" s="1"/>
  <c r="M54" i="5" s="1"/>
  <c r="N33" i="2" s="1"/>
  <c r="N47" i="5"/>
  <c r="N46" i="5"/>
  <c r="O45" i="5"/>
  <c r="O46" i="5" s="1"/>
  <c r="M33" i="2"/>
  <c r="J18" i="3"/>
  <c r="J32" i="3" s="1"/>
  <c r="J34" i="3" s="1"/>
  <c r="K10" i="9"/>
  <c r="M15" i="9" s="1"/>
  <c r="N38" i="2" s="1"/>
  <c r="J4" i="9"/>
  <c r="J31" i="5"/>
  <c r="H36" i="5" s="1"/>
  <c r="I31" i="2" s="1"/>
  <c r="I44" i="2" s="1"/>
  <c r="F31" i="2"/>
  <c r="J33" i="5"/>
  <c r="N13" i="6"/>
  <c r="N38" i="6" s="1"/>
  <c r="L8" i="9"/>
  <c r="M35" i="6"/>
  <c r="M32" i="2" s="1"/>
  <c r="M27" i="5"/>
  <c r="L28" i="5"/>
  <c r="L29" i="5" s="1"/>
  <c r="M9" i="3"/>
  <c r="N8" i="3"/>
  <c r="O44" i="5"/>
  <c r="P44" i="5" s="1"/>
  <c r="P43" i="5"/>
  <c r="L55" i="4"/>
  <c r="M42" i="2" s="1"/>
  <c r="M49" i="4"/>
  <c r="M41" i="4"/>
  <c r="M48" i="4" s="1"/>
  <c r="N52" i="5"/>
  <c r="N50" i="5"/>
  <c r="O49" i="5"/>
  <c r="Q5" i="6"/>
  <c r="L15" i="3"/>
  <c r="M14" i="3"/>
  <c r="O16" i="11"/>
  <c r="O17" i="11" s="1"/>
  <c r="N5" i="9" s="1"/>
  <c r="P6" i="11"/>
  <c r="N4" i="4"/>
  <c r="N11" i="4" s="1"/>
  <c r="N12" i="4"/>
  <c r="M38" i="4"/>
  <c r="M30" i="4"/>
  <c r="M37" i="4" s="1"/>
  <c r="M18" i="7"/>
  <c r="M28" i="7" s="1"/>
  <c r="M32" i="7" s="1"/>
  <c r="N3" i="7"/>
  <c r="N27" i="7"/>
  <c r="O21" i="7"/>
  <c r="L16" i="3" l="1"/>
  <c r="I46" i="2"/>
  <c r="P45" i="5"/>
  <c r="I30" i="3"/>
  <c r="K10" i="2"/>
  <c r="J25" i="3"/>
  <c r="N12" i="3"/>
  <c r="O12" i="3" s="1"/>
  <c r="O8" i="5"/>
  <c r="O10" i="3"/>
  <c r="O22" i="5" s="1"/>
  <c r="J28" i="3"/>
  <c r="L10" i="2" s="1"/>
  <c r="L21" i="2" s="1"/>
  <c r="K26" i="3"/>
  <c r="M55" i="4"/>
  <c r="N42" i="2" s="1"/>
  <c r="P46" i="5"/>
  <c r="N6" i="5"/>
  <c r="N4" i="3"/>
  <c r="M6" i="3"/>
  <c r="O25" i="4"/>
  <c r="P25" i="4" s="1"/>
  <c r="O17" i="4"/>
  <c r="O24" i="4" s="1"/>
  <c r="P24" i="4" s="1"/>
  <c r="H56" i="10" s="1"/>
  <c r="N7" i="3"/>
  <c r="N7" i="5"/>
  <c r="N18" i="5" s="1"/>
  <c r="K18" i="3"/>
  <c r="L27" i="3"/>
  <c r="Q38" i="2"/>
  <c r="O9" i="5"/>
  <c r="O13" i="3"/>
  <c r="N48" i="5"/>
  <c r="N53" i="5" s="1"/>
  <c r="N54" i="5" s="1"/>
  <c r="O33" i="2" s="1"/>
  <c r="O47" i="5"/>
  <c r="O48" i="5" s="1"/>
  <c r="F44" i="2"/>
  <c r="K4" i="9"/>
  <c r="K9" i="9" s="1"/>
  <c r="K11" i="9" s="1"/>
  <c r="K31" i="5"/>
  <c r="I36" i="5" s="1"/>
  <c r="J9" i="9"/>
  <c r="O13" i="6"/>
  <c r="O38" i="6" s="1"/>
  <c r="M8" i="9"/>
  <c r="N35" i="6"/>
  <c r="N32" i="2" s="1"/>
  <c r="L17" i="3"/>
  <c r="M10" i="9" s="1"/>
  <c r="P16" i="11"/>
  <c r="P17" i="11" s="1"/>
  <c r="Q6" i="11"/>
  <c r="Q16" i="11" s="1"/>
  <c r="D9" i="8" s="1"/>
  <c r="E9" i="8" s="1"/>
  <c r="F9" i="8" s="1"/>
  <c r="N14" i="3"/>
  <c r="N15" i="3" s="1"/>
  <c r="M15" i="3"/>
  <c r="O50" i="5"/>
  <c r="O52" i="5"/>
  <c r="P49" i="5"/>
  <c r="N41" i="4"/>
  <c r="N48" i="4" s="1"/>
  <c r="N49" i="4"/>
  <c r="L30" i="5"/>
  <c r="N27" i="5"/>
  <c r="M28" i="5"/>
  <c r="M29" i="5" s="1"/>
  <c r="O4" i="4"/>
  <c r="O11" i="4" s="1"/>
  <c r="P11" i="4" s="1"/>
  <c r="O12" i="4"/>
  <c r="P12" i="4" s="1"/>
  <c r="N30" i="4"/>
  <c r="N37" i="4" s="1"/>
  <c r="N38" i="4"/>
  <c r="N55" i="4" s="1"/>
  <c r="O42" i="2" s="1"/>
  <c r="N18" i="7"/>
  <c r="N28" i="7" s="1"/>
  <c r="N32" i="7" s="1"/>
  <c r="O3" i="7"/>
  <c r="O18" i="7" s="1"/>
  <c r="O27" i="7"/>
  <c r="P21" i="7"/>
  <c r="P27" i="7" s="1"/>
  <c r="Q43" i="2"/>
  <c r="O4" i="3" l="1"/>
  <c r="O14" i="5"/>
  <c r="F46" i="2"/>
  <c r="F47" i="2" s="1"/>
  <c r="G47" i="2" s="1"/>
  <c r="H47" i="2" s="1"/>
  <c r="I47" i="2" s="1"/>
  <c r="J11" i="9"/>
  <c r="M27" i="3"/>
  <c r="K32" i="3"/>
  <c r="J30" i="3"/>
  <c r="P8" i="5"/>
  <c r="K25" i="3"/>
  <c r="K28" i="3" s="1"/>
  <c r="K30" i="3" s="1"/>
  <c r="L26" i="3"/>
  <c r="O53" i="5"/>
  <c r="P53" i="5" s="1"/>
  <c r="M16" i="3"/>
  <c r="M17" i="3" s="1"/>
  <c r="N10" i="9" s="1"/>
  <c r="O7" i="5"/>
  <c r="O7" i="3"/>
  <c r="N9" i="3"/>
  <c r="O9" i="3" s="1"/>
  <c r="N16" i="5"/>
  <c r="Q12" i="4"/>
  <c r="H55" i="10"/>
  <c r="O28" i="7"/>
  <c r="O32" i="7" s="1"/>
  <c r="P3" i="7"/>
  <c r="O5" i="9"/>
  <c r="P5" i="9" s="1"/>
  <c r="Q17" i="11"/>
  <c r="P47" i="5"/>
  <c r="O26" i="5"/>
  <c r="P26" i="5" s="1"/>
  <c r="P9" i="5"/>
  <c r="N20" i="5"/>
  <c r="O6" i="5"/>
  <c r="N6" i="3"/>
  <c r="N16" i="3" s="1"/>
  <c r="N17" i="3" s="1"/>
  <c r="P50" i="5"/>
  <c r="P48" i="5"/>
  <c r="P52" i="5"/>
  <c r="L18" i="3"/>
  <c r="L32" i="3" s="1"/>
  <c r="L34" i="3" s="1"/>
  <c r="L33" i="5"/>
  <c r="L4" i="9"/>
  <c r="L31" i="5"/>
  <c r="J36" i="5" s="1"/>
  <c r="K31" i="2" s="1"/>
  <c r="K44" i="2" s="1"/>
  <c r="J31" i="2"/>
  <c r="K21" i="2"/>
  <c r="P13" i="6"/>
  <c r="P38" i="6" s="1"/>
  <c r="Q38" i="6" s="1"/>
  <c r="N8" i="9"/>
  <c r="O35" i="6"/>
  <c r="O32" i="2" s="1"/>
  <c r="M30" i="5"/>
  <c r="O49" i="4"/>
  <c r="P49" i="4" s="1"/>
  <c r="O41" i="4"/>
  <c r="O48" i="4" s="1"/>
  <c r="P48" i="4" s="1"/>
  <c r="H57" i="10" s="1"/>
  <c r="N28" i="5"/>
  <c r="O27" i="5"/>
  <c r="O15" i="3"/>
  <c r="O38" i="4"/>
  <c r="O30" i="4"/>
  <c r="O37" i="4" s="1"/>
  <c r="P37" i="4" s="1"/>
  <c r="H65" i="10" s="1"/>
  <c r="I67" i="10" s="1"/>
  <c r="P18" i="7"/>
  <c r="P28" i="7" s="1"/>
  <c r="P32" i="7" s="1"/>
  <c r="K46" i="2" l="1"/>
  <c r="M10" i="2"/>
  <c r="M21" i="2" s="1"/>
  <c r="K34" i="3"/>
  <c r="O54" i="5"/>
  <c r="P33" i="2" s="1"/>
  <c r="Q33" i="2" s="1"/>
  <c r="P22" i="5"/>
  <c r="O24" i="5"/>
  <c r="P24" i="5" s="1"/>
  <c r="M26" i="3"/>
  <c r="L25" i="3"/>
  <c r="L28" i="3" s="1"/>
  <c r="N27" i="3"/>
  <c r="M18" i="3"/>
  <c r="O16" i="3"/>
  <c r="O28" i="5"/>
  <c r="P28" i="5" s="1"/>
  <c r="N29" i="5"/>
  <c r="N30" i="5" s="1"/>
  <c r="N33" i="5" s="1"/>
  <c r="O6" i="3"/>
  <c r="I62" i="10"/>
  <c r="P6" i="5"/>
  <c r="O18" i="5"/>
  <c r="P7" i="5"/>
  <c r="O17" i="3"/>
  <c r="O10" i="9"/>
  <c r="P10" i="9" s="1"/>
  <c r="M4" i="9"/>
  <c r="M9" i="9" s="1"/>
  <c r="M11" i="9" s="1"/>
  <c r="M31" i="5"/>
  <c r="K36" i="5" s="1"/>
  <c r="L9" i="9"/>
  <c r="M33" i="5"/>
  <c r="J44" i="2"/>
  <c r="J46" i="2" s="1"/>
  <c r="J47" i="2" s="1"/>
  <c r="K47" i="2" s="1"/>
  <c r="O8" i="9"/>
  <c r="P8" i="9" s="1"/>
  <c r="P35" i="6"/>
  <c r="Q13" i="6"/>
  <c r="M25" i="3"/>
  <c r="N18" i="3"/>
  <c r="N32" i="3" s="1"/>
  <c r="O55" i="4"/>
  <c r="P38" i="4"/>
  <c r="N34" i="3" l="1"/>
  <c r="D49" i="10"/>
  <c r="P54" i="5"/>
  <c r="L11" i="9"/>
  <c r="M13" i="9"/>
  <c r="N19" i="2" s="1"/>
  <c r="N26" i="3"/>
  <c r="M32" i="3"/>
  <c r="M34" i="3" s="1"/>
  <c r="O34" i="3" s="1"/>
  <c r="D15" i="8" s="1"/>
  <c r="E15" i="8" s="1"/>
  <c r="F15" i="8" s="1"/>
  <c r="M28" i="3"/>
  <c r="M30" i="3" s="1"/>
  <c r="N10" i="2"/>
  <c r="L30" i="3"/>
  <c r="O16" i="5"/>
  <c r="P16" i="5" s="1"/>
  <c r="P14" i="5"/>
  <c r="O20" i="5"/>
  <c r="P18" i="5"/>
  <c r="P55" i="4"/>
  <c r="D13" i="8" s="1"/>
  <c r="P42" i="2"/>
  <c r="Q42" i="2" s="1"/>
  <c r="N4" i="9"/>
  <c r="N31" i="5"/>
  <c r="L36" i="5" s="1"/>
  <c r="M31" i="2" s="1"/>
  <c r="M44" i="2" s="1"/>
  <c r="M46" i="2" s="1"/>
  <c r="L31" i="2"/>
  <c r="Q35" i="6"/>
  <c r="D8" i="8" s="1"/>
  <c r="P32" i="2"/>
  <c r="N25" i="3"/>
  <c r="O18" i="3"/>
  <c r="D5" i="8" s="1"/>
  <c r="D14" i="8" l="1"/>
  <c r="D16" i="8" s="1"/>
  <c r="B27" i="8"/>
  <c r="E8" i="8"/>
  <c r="D27" i="8" s="1"/>
  <c r="O32" i="3"/>
  <c r="C17" i="1" s="1"/>
  <c r="O10" i="2"/>
  <c r="O21" i="2" s="1"/>
  <c r="N28" i="3"/>
  <c r="P10" i="2" s="1"/>
  <c r="P20" i="5"/>
  <c r="O29" i="5"/>
  <c r="E5" i="8"/>
  <c r="B24" i="8"/>
  <c r="B30" i="8"/>
  <c r="E13" i="8"/>
  <c r="L44" i="2"/>
  <c r="L46" i="2" s="1"/>
  <c r="L47" i="2" s="1"/>
  <c r="M47" i="2" s="1"/>
  <c r="N9" i="9"/>
  <c r="N11" i="9" s="1"/>
  <c r="Q32" i="2"/>
  <c r="P44" i="2"/>
  <c r="N30" i="3"/>
  <c r="D48" i="10" l="1"/>
  <c r="C18" i="1"/>
  <c r="E18" i="1" s="1"/>
  <c r="E14" i="8"/>
  <c r="F8" i="8"/>
  <c r="F27" i="8" s="1"/>
  <c r="P21" i="2"/>
  <c r="P46" i="2" s="1"/>
  <c r="Q10" i="2"/>
  <c r="O28" i="3"/>
  <c r="E17" i="1"/>
  <c r="B36" i="1" s="1"/>
  <c r="F36" i="1" s="1"/>
  <c r="O30" i="5"/>
  <c r="P29" i="5"/>
  <c r="D6" i="8" s="1"/>
  <c r="C28" i="8"/>
  <c r="C36" i="8"/>
  <c r="C33" i="8"/>
  <c r="D24" i="8"/>
  <c r="F5" i="8"/>
  <c r="D30" i="8"/>
  <c r="F13" i="8"/>
  <c r="C30" i="8"/>
  <c r="N21" i="2"/>
  <c r="Q19" i="2"/>
  <c r="F14" i="8" l="1"/>
  <c r="E16" i="8"/>
  <c r="Q21" i="2"/>
  <c r="E6" i="8"/>
  <c r="B25" i="8"/>
  <c r="D7" i="8"/>
  <c r="P30" i="5"/>
  <c r="O33" i="5"/>
  <c r="O4" i="9"/>
  <c r="O31" i="5"/>
  <c r="E33" i="8"/>
  <c r="E36" i="8"/>
  <c r="E28" i="8"/>
  <c r="F24" i="8"/>
  <c r="F30" i="8"/>
  <c r="E30" i="8"/>
  <c r="D47" i="10" l="1"/>
  <c r="C16" i="1"/>
  <c r="F16" i="8"/>
  <c r="P31" i="5"/>
  <c r="M36" i="5"/>
  <c r="O9" i="9"/>
  <c r="O11" i="9" s="1"/>
  <c r="P11" i="9" s="1"/>
  <c r="P4" i="9"/>
  <c r="B26" i="8"/>
  <c r="C25" i="8"/>
  <c r="E7" i="8"/>
  <c r="F6" i="8"/>
  <c r="D25" i="8"/>
  <c r="G36" i="8"/>
  <c r="G28" i="8"/>
  <c r="G33" i="8"/>
  <c r="G30" i="8"/>
  <c r="F25" i="8" l="1"/>
  <c r="F7" i="8"/>
  <c r="P9" i="9"/>
  <c r="N31" i="2"/>
  <c r="E25" i="8"/>
  <c r="D26" i="8"/>
  <c r="C26" i="8"/>
  <c r="N36" i="5"/>
  <c r="O31" i="2" s="1"/>
  <c r="O44" i="2" s="1"/>
  <c r="O46" i="2" s="1"/>
  <c r="P36" i="5" l="1"/>
  <c r="N44" i="2"/>
  <c r="N46" i="2" s="1"/>
  <c r="N47" i="2" s="1"/>
  <c r="O47" i="2" s="1"/>
  <c r="P47" i="2" s="1"/>
  <c r="Q31" i="2"/>
  <c r="E26" i="8"/>
  <c r="C20" i="1"/>
  <c r="E16" i="1"/>
  <c r="Q13" i="9"/>
  <c r="Q15" i="9"/>
  <c r="F26" i="8"/>
  <c r="G25" i="8"/>
  <c r="H46" i="10" l="1"/>
  <c r="D46" i="10"/>
  <c r="E51" i="10" s="1"/>
  <c r="E20" i="1"/>
  <c r="E24" i="1" s="1"/>
  <c r="B34" i="1"/>
  <c r="G26" i="8"/>
  <c r="I9" i="1"/>
  <c r="C24" i="1"/>
  <c r="Q44" i="2"/>
  <c r="F34" i="1" l="1"/>
  <c r="F41" i="1" s="1"/>
  <c r="F44" i="1" s="1"/>
  <c r="B41" i="1"/>
  <c r="J9" i="1"/>
  <c r="I10" i="1"/>
  <c r="E79" i="10" l="1"/>
  <c r="K10" i="1"/>
  <c r="E26" i="1" s="1"/>
  <c r="D19" i="8"/>
  <c r="B34" i="8" s="1"/>
  <c r="C34" i="8" s="1"/>
  <c r="B29" i="8"/>
  <c r="D18" i="8"/>
  <c r="H47" i="10" s="1"/>
  <c r="I51" i="10" s="1"/>
  <c r="B35" i="8" l="1"/>
  <c r="C35" i="8" s="1"/>
  <c r="D20" i="8"/>
  <c r="H74" i="10" s="1"/>
  <c r="B31" i="8"/>
  <c r="C29" i="8"/>
  <c r="C27" i="8"/>
  <c r="C31" i="8" l="1"/>
  <c r="B32" i="8"/>
  <c r="B38" i="8" l="1"/>
  <c r="B37" i="8"/>
  <c r="C32" i="8"/>
  <c r="C38" i="8" l="1"/>
  <c r="G27" i="8"/>
  <c r="F29" i="8"/>
  <c r="G29" i="8" s="1"/>
  <c r="E18" i="8"/>
  <c r="D35" i="8" s="1"/>
  <c r="E35" i="8" s="1"/>
  <c r="E27" i="8"/>
  <c r="F18" i="8"/>
  <c r="F35" i="8" s="1"/>
  <c r="G35" i="8" s="1"/>
  <c r="F31" i="8" l="1"/>
  <c r="G31" i="8" s="1"/>
  <c r="D29" i="8"/>
  <c r="E19" i="8"/>
  <c r="D34" i="8" s="1"/>
  <c r="E34" i="8" s="1"/>
  <c r="F19" i="8"/>
  <c r="F34" i="8" s="1"/>
  <c r="G34" i="8" s="1"/>
  <c r="F32" i="8" l="1"/>
  <c r="F20" i="8"/>
  <c r="E20" i="8"/>
  <c r="E29" i="8"/>
  <c r="D31" i="8"/>
  <c r="F38" i="8" l="1"/>
  <c r="F37" i="8"/>
  <c r="G32" i="8"/>
  <c r="D32" i="8"/>
  <c r="E31" i="8"/>
  <c r="D38" i="8" l="1"/>
  <c r="D37" i="8"/>
  <c r="G38" i="8"/>
  <c r="E32" i="8"/>
  <c r="E38" i="8" l="1"/>
  <c r="I77" i="10"/>
  <c r="I79" i="10"/>
  <c r="I80" i="10" s="1"/>
</calcChain>
</file>

<file path=xl/sharedStrings.xml><?xml version="1.0" encoding="utf-8"?>
<sst xmlns="http://schemas.openxmlformats.org/spreadsheetml/2006/main" count="915" uniqueCount="482">
  <si>
    <t>per jaar</t>
  </si>
  <si>
    <t>Computer</t>
  </si>
  <si>
    <t>Transport</t>
  </si>
  <si>
    <t>Opening</t>
  </si>
  <si>
    <t>Var.</t>
  </si>
  <si>
    <t>%</t>
  </si>
  <si>
    <t>NN1</t>
  </si>
  <si>
    <t>NN2</t>
  </si>
  <si>
    <t>NN3</t>
  </si>
  <si>
    <t>Goodwill</t>
  </si>
  <si>
    <t>Subtotaal</t>
  </si>
  <si>
    <t>Dividend</t>
  </si>
  <si>
    <t>NN4</t>
  </si>
  <si>
    <t>NN5</t>
  </si>
  <si>
    <t>NN6</t>
  </si>
  <si>
    <t>NN7</t>
  </si>
  <si>
    <t>NN8</t>
  </si>
  <si>
    <t>xx</t>
  </si>
  <si>
    <t>Details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</si>
  <si>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</si>
  <si>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</si>
  <si>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</si>
  <si>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</si>
  <si>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</si>
  <si>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</si>
  <si>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</si>
  <si>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</si>
  <si>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</si>
  <si>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</si>
  <si>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</si>
  <si>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</si>
  <si>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Total</t>
  </si>
  <si>
    <t>Number of product 1</t>
  </si>
  <si>
    <t>Unit price</t>
  </si>
  <si>
    <t>Total of prod / service 1</t>
  </si>
  <si>
    <t>Total of prod / service 2</t>
  </si>
  <si>
    <t>Number of product  2</t>
  </si>
  <si>
    <t>Number of product  3</t>
  </si>
  <si>
    <t>Total of prod / service 3</t>
  </si>
  <si>
    <t>Number of product  4</t>
  </si>
  <si>
    <t>Total of prod / service 4</t>
  </si>
  <si>
    <t>Total Sales</t>
  </si>
  <si>
    <t>VAT over Sales</t>
  </si>
  <si>
    <t>Total Sales Invoice</t>
  </si>
  <si>
    <t>Credit in %</t>
  </si>
  <si>
    <t>Parameters</t>
  </si>
  <si>
    <t>Losses / Unreliable debtors</t>
  </si>
  <si>
    <t>Payments same month</t>
  </si>
  <si>
    <t>Total receipt from sales</t>
  </si>
  <si>
    <t>Debtors this month</t>
  </si>
  <si>
    <t>month  4</t>
  </si>
  <si>
    <t>Sales Projections</t>
  </si>
  <si>
    <t>Numbers</t>
  </si>
  <si>
    <t>Materials Input</t>
  </si>
  <si>
    <t>Units per sale</t>
  </si>
  <si>
    <t>price per unit</t>
  </si>
  <si>
    <t>Total price</t>
  </si>
  <si>
    <t>VAT Materials Input</t>
  </si>
  <si>
    <t>Rent</t>
  </si>
  <si>
    <t>Production / Maintenance</t>
  </si>
  <si>
    <t>VAT on rent</t>
  </si>
  <si>
    <t>VAT on Production</t>
  </si>
  <si>
    <t>VAT on Transport</t>
  </si>
  <si>
    <t>Sales Cost</t>
  </si>
  <si>
    <t>VAT on Sales Cost</t>
  </si>
  <si>
    <t>Production General</t>
  </si>
  <si>
    <t>VAT on Prod.General</t>
  </si>
  <si>
    <t>Miscellaneous</t>
  </si>
  <si>
    <t>Month &gt;&gt;</t>
  </si>
  <si>
    <t>Description</t>
  </si>
  <si>
    <t>Accounting</t>
  </si>
  <si>
    <t>Consultancies</t>
  </si>
  <si>
    <t>Others</t>
  </si>
  <si>
    <t>TOTAL</t>
  </si>
  <si>
    <t>Personnel Cost</t>
  </si>
  <si>
    <t>Name</t>
  </si>
  <si>
    <t>Temp Labour (Total)</t>
  </si>
  <si>
    <t>VAT Temp Labour</t>
  </si>
  <si>
    <t>Other costs</t>
  </si>
  <si>
    <t>VAT Temp Labour (Total)</t>
  </si>
  <si>
    <t>other (describe)</t>
  </si>
  <si>
    <t>Total Private-Expenditure</t>
  </si>
  <si>
    <t>Tot. Private-Income</t>
  </si>
  <si>
    <t>Balance</t>
  </si>
  <si>
    <t>Investment Projections</t>
  </si>
  <si>
    <t>Investments</t>
  </si>
  <si>
    <t>Already in</t>
  </si>
  <si>
    <t>Possession</t>
  </si>
  <si>
    <t>To purchase</t>
  </si>
  <si>
    <t>Buildings</t>
  </si>
  <si>
    <t>Renovation</t>
  </si>
  <si>
    <t>Machines/Equipment</t>
  </si>
  <si>
    <t>Tools</t>
  </si>
  <si>
    <t>Furniture</t>
  </si>
  <si>
    <t>Transport means</t>
  </si>
  <si>
    <t>Sub-Total Fixed Assets</t>
  </si>
  <si>
    <t>Loan Bank 1</t>
  </si>
  <si>
    <t>Rent deposit</t>
  </si>
  <si>
    <t>Pre-financed VAT</t>
  </si>
  <si>
    <t>Loan Family A (subordinated)</t>
  </si>
  <si>
    <t>Starting costs</t>
  </si>
  <si>
    <t>Stock</t>
  </si>
  <si>
    <t>Debtors</t>
  </si>
  <si>
    <t>Sub-Total Current Assets</t>
  </si>
  <si>
    <t>Total Financing</t>
  </si>
  <si>
    <t>Collateral</t>
  </si>
  <si>
    <t>Value</t>
  </si>
  <si>
    <t>Observation</t>
  </si>
  <si>
    <t>Total Collateral Value</t>
  </si>
  <si>
    <t>Overdraft Facility</t>
  </si>
  <si>
    <t>Collateral shortage</t>
  </si>
  <si>
    <t>Depreciations</t>
  </si>
  <si>
    <t>Depreciation period</t>
  </si>
  <si>
    <t>Depreciation yr 1</t>
  </si>
  <si>
    <t>VAT paid</t>
  </si>
  <si>
    <t>On materials input</t>
  </si>
  <si>
    <t>Other (describe)</t>
  </si>
  <si>
    <t>On Investments</t>
  </si>
  <si>
    <t>On Temp Labour</t>
  </si>
  <si>
    <t>quarter</t>
  </si>
  <si>
    <t xml:space="preserve">month 10 </t>
  </si>
  <si>
    <t>Opening balance loan</t>
  </si>
  <si>
    <t>Loan period</t>
  </si>
  <si>
    <t>years</t>
  </si>
  <si>
    <t>month</t>
  </si>
  <si>
    <t>Repayment per</t>
  </si>
  <si>
    <t>Grace period</t>
  </si>
  <si>
    <t>months</t>
  </si>
  <si>
    <t>Interest</t>
  </si>
  <si>
    <t>Interest percentage</t>
  </si>
  <si>
    <t>per year</t>
  </si>
  <si>
    <t>Repayment at the end of the month</t>
  </si>
  <si>
    <t>Interest paid this month</t>
  </si>
  <si>
    <t>Number of months loan period</t>
  </si>
  <si>
    <t>year</t>
  </si>
  <si>
    <t>Number of repayments</t>
  </si>
  <si>
    <t>Repayments</t>
  </si>
  <si>
    <t>Total Repayment</t>
  </si>
  <si>
    <t>VAT</t>
  </si>
  <si>
    <t>Opening Cash / Bank</t>
  </si>
  <si>
    <t>Expenditure</t>
  </si>
  <si>
    <t>Personnel</t>
  </si>
  <si>
    <t>Operational Costs</t>
  </si>
  <si>
    <t>rent deposit</t>
  </si>
  <si>
    <t>Taxes</t>
  </si>
  <si>
    <t>Loans</t>
  </si>
  <si>
    <t>Entrepreneur's salary</t>
  </si>
  <si>
    <t>Total Expenditure</t>
  </si>
  <si>
    <t>Opening Balance</t>
  </si>
  <si>
    <t>ASSETS</t>
  </si>
  <si>
    <t>LIABILITIES and CAPITAL</t>
  </si>
  <si>
    <t>CURRENT ASSETS</t>
  </si>
  <si>
    <t>CURRENT LIABILITIES</t>
  </si>
  <si>
    <t>Cash/Bank</t>
  </si>
  <si>
    <t>Production in progress</t>
  </si>
  <si>
    <t>Creditors</t>
  </si>
  <si>
    <t>Sub-Total</t>
  </si>
  <si>
    <t>FIXED ASSETS</t>
  </si>
  <si>
    <t>LOANS</t>
  </si>
  <si>
    <t>SUBORDINATED LOANS</t>
  </si>
  <si>
    <t>OTHER ASSETS</t>
  </si>
  <si>
    <t>Patents</t>
  </si>
  <si>
    <t>CAPITAL</t>
  </si>
  <si>
    <t>Shareholders Funds</t>
  </si>
  <si>
    <t>Participation by others</t>
  </si>
  <si>
    <t>Retained earnings previous years</t>
  </si>
  <si>
    <t>Provisions</t>
  </si>
  <si>
    <t>CLOSING BALANCE  YEAR 1</t>
  </si>
  <si>
    <t>Of which unreliable debtors</t>
  </si>
  <si>
    <t>Detailed Profit &amp; Loss Account</t>
  </si>
  <si>
    <t>Turnover growth p.yr</t>
  </si>
  <si>
    <t>Growth of costs p.yr.</t>
  </si>
  <si>
    <t>Turnover</t>
  </si>
  <si>
    <t>1st year</t>
  </si>
  <si>
    <t>2nd year</t>
  </si>
  <si>
    <t>3rd year</t>
  </si>
  <si>
    <t>Gross Profit</t>
  </si>
  <si>
    <t>Depreciation Fixed Assets</t>
  </si>
  <si>
    <t>Total Cost</t>
  </si>
  <si>
    <t>Analysis Profit &amp; Loss Account</t>
  </si>
  <si>
    <t>% of turnover</t>
  </si>
  <si>
    <t>%of turnover</t>
  </si>
  <si>
    <t>TURNOVER</t>
  </si>
  <si>
    <t>GROSS-PROFIT</t>
  </si>
  <si>
    <t>Depreciation</t>
  </si>
  <si>
    <t>Repayment</t>
  </si>
  <si>
    <t>Available for re-investment</t>
  </si>
  <si>
    <t>Household income</t>
  </si>
  <si>
    <t>Income form formal employment</t>
  </si>
  <si>
    <t>Social welfare benefits</t>
  </si>
  <si>
    <t>Income from other household members</t>
  </si>
  <si>
    <t>remittancs received</t>
  </si>
  <si>
    <t>Balance/ deficit</t>
  </si>
  <si>
    <t>Projections of Liquidity - Flow of Cash</t>
  </si>
  <si>
    <t>Utilities (gas, electricity, power)</t>
  </si>
  <si>
    <t>Other insurances</t>
  </si>
  <si>
    <t>Schooling costs</t>
  </si>
  <si>
    <t>Communication- phone/ internet</t>
  </si>
  <si>
    <t>Food</t>
  </si>
  <si>
    <t>Clothing</t>
  </si>
  <si>
    <t xml:space="preserve">Medical costs </t>
  </si>
  <si>
    <t>Private transport</t>
  </si>
  <si>
    <t>Household expenses</t>
  </si>
  <si>
    <t>Other assets  (describe)</t>
  </si>
  <si>
    <t>Receipts paid VAT</t>
  </si>
  <si>
    <t>Receipts from sales</t>
  </si>
  <si>
    <t>Cahs inflow</t>
  </si>
  <si>
    <t>Collection bad debt (incidental)</t>
  </si>
  <si>
    <t>Monthly receipts without opening  balance</t>
  </si>
  <si>
    <t xml:space="preserve">Other </t>
  </si>
  <si>
    <t>In which month</t>
  </si>
  <si>
    <t>Total expenditures General costs</t>
  </si>
  <si>
    <t>VAT Payments</t>
  </si>
  <si>
    <t>Payment for materials (two months in advance</t>
  </si>
  <si>
    <t>VAT over sales (invoiced)</t>
  </si>
  <si>
    <t>On miscellaneous</t>
  </si>
  <si>
    <t xml:space="preserve">VAT over miscellaneous </t>
  </si>
  <si>
    <t>Calculate separately</t>
  </si>
  <si>
    <t>Loan Diaspora Fund</t>
  </si>
  <si>
    <t>External Financing  (long term )</t>
  </si>
  <si>
    <t>Cost, excluding interest and depreciation</t>
  </si>
  <si>
    <t>To purchase/ finance</t>
  </si>
  <si>
    <t>Other assets</t>
  </si>
  <si>
    <t>Current assets</t>
  </si>
  <si>
    <t>Total Investments to be made</t>
  </si>
  <si>
    <t>Onwn contribution cash</t>
  </si>
  <si>
    <t>Own contribution in kind</t>
  </si>
  <si>
    <t>From sheet 6</t>
  </si>
  <si>
    <t>Valued at x%</t>
  </si>
  <si>
    <t>Sub-Total Capital</t>
  </si>
  <si>
    <t>Month 6</t>
  </si>
  <si>
    <t>External financing</t>
  </si>
  <si>
    <t>Proposed financing</t>
  </si>
  <si>
    <t>Investments - summary</t>
  </si>
  <si>
    <t>Capital participation  by third parties</t>
  </si>
  <si>
    <t>Net profit end of year 1</t>
  </si>
  <si>
    <t xml:space="preserve">Fixed assets </t>
  </si>
  <si>
    <t>Miscellenaous / prepratory costs</t>
  </si>
  <si>
    <t>Special expenditure/ preparation costs</t>
  </si>
  <si>
    <t>Already invested</t>
  </si>
  <si>
    <t>Loan Bank 2</t>
  </si>
  <si>
    <t>Receipts external financing</t>
  </si>
  <si>
    <t xml:space="preserve">Repayment </t>
  </si>
  <si>
    <t>Total Interest paid</t>
  </si>
  <si>
    <t>Liquidity postion end of month</t>
  </si>
  <si>
    <t xml:space="preserve">VAT collected over sales and to be paid to fiscal authorities </t>
  </si>
  <si>
    <t>Questions</t>
  </si>
  <si>
    <t>Answers/ data</t>
  </si>
  <si>
    <t>Loopt gewoon door</t>
  </si>
  <si>
    <t>ja</t>
  </si>
  <si>
    <t>I will bring this in</t>
  </si>
  <si>
    <t>Month 1</t>
  </si>
  <si>
    <t>Direct</t>
  </si>
  <si>
    <t>nee</t>
  </si>
  <si>
    <t>Name of the company / self-employment activity</t>
  </si>
  <si>
    <t>Enter name of enterprise</t>
  </si>
  <si>
    <t>……</t>
  </si>
  <si>
    <t>gestopt</t>
  </si>
  <si>
    <t>Nog te investeren</t>
  </si>
  <si>
    <t>Month 2</t>
  </si>
  <si>
    <t>binnen 16 dagen</t>
  </si>
  <si>
    <t>1225 - 1750 uren</t>
  </si>
  <si>
    <t>binnen 30 dagen</t>
  </si>
  <si>
    <t>Your name</t>
  </si>
  <si>
    <t>Enter your name</t>
  </si>
  <si>
    <t>tot jaar 1</t>
  </si>
  <si>
    <t>weet niet</t>
  </si>
  <si>
    <t>Month 3</t>
  </si>
  <si>
    <t>525 - 875 uren</t>
  </si>
  <si>
    <t>Product or service to be sold</t>
  </si>
  <si>
    <t>Monthly private income/ inflows at household</t>
  </si>
  <si>
    <t>tot jaar 2</t>
  </si>
  <si>
    <t>Month 4</t>
  </si>
  <si>
    <t>binnen 60 dagen</t>
  </si>
  <si>
    <t>875 -1225 uren</t>
  </si>
  <si>
    <t>Present income from company (for existing enterprises -  if starting = "0")</t>
  </si>
  <si>
    <t>Amount</t>
  </si>
  <si>
    <t>tot jaar 3</t>
  </si>
  <si>
    <t>Month 5</t>
  </si>
  <si>
    <t>Other (wage ) income in case working in hybrid form e.g. part time self-employed</t>
  </si>
  <si>
    <t>tot jaar 5</t>
  </si>
  <si>
    <t>Month 7</t>
  </si>
  <si>
    <t>Remittances received regularly</t>
  </si>
  <si>
    <t>Month 9</t>
  </si>
  <si>
    <t>Will remittances continue coming in after the start of your business? For how long</t>
  </si>
  <si>
    <t>selecteer:</t>
  </si>
  <si>
    <t>Months from the start</t>
  </si>
  <si>
    <t>Other incomes (social welfare support/ grants)</t>
  </si>
  <si>
    <t>Will this payment continue after the start ?</t>
  </si>
  <si>
    <t>How much is the additional income from other members of the household?</t>
  </si>
  <si>
    <t>Will those members continue contributing to the household after the start?</t>
  </si>
  <si>
    <t>Answer yes/ no</t>
  </si>
  <si>
    <t>Other inflows (special measures such as Covid 19 related)</t>
  </si>
  <si>
    <t>For how long will this will this continue?</t>
  </si>
  <si>
    <t>Answer period</t>
  </si>
  <si>
    <t>Total income that houseuld will receive monthly  excluding entrepreneurial salary</t>
  </si>
  <si>
    <t>Calculated</t>
  </si>
  <si>
    <t>Required/ desired entrepreneurial salary (to be determiend by the entrepreneur)</t>
  </si>
  <si>
    <t xml:space="preserve">It might be needed to adjust this several times during in the planning process </t>
  </si>
  <si>
    <t>Enter desired salary</t>
  </si>
  <si>
    <t>Total expected receipts monthly</t>
  </si>
  <si>
    <t>Incidental personal loans for household</t>
  </si>
  <si>
    <t>In which month will it be released</t>
  </si>
  <si>
    <t>In month</t>
  </si>
  <si>
    <t>Monthly costs household</t>
  </si>
  <si>
    <t>How much is spent monthly</t>
  </si>
  <si>
    <t>-</t>
  </si>
  <si>
    <t xml:space="preserve">Amount </t>
  </si>
  <si>
    <t>Payment mortgages (in case not renting)</t>
  </si>
  <si>
    <t xml:space="preserve">Utilities </t>
  </si>
  <si>
    <t>Special costs (books, music)</t>
  </si>
  <si>
    <t>Medical insurance</t>
  </si>
  <si>
    <t>Other Insurances</t>
  </si>
  <si>
    <t>Transportation</t>
  </si>
  <si>
    <t xml:space="preserve">Food, clothing, </t>
  </si>
  <si>
    <t xml:space="preserve">Holidays, restaurants, </t>
  </si>
  <si>
    <t>Schooling</t>
  </si>
  <si>
    <t>Repayment personal loans (incl. interest)</t>
  </si>
  <si>
    <t>Other household/ personal costs</t>
  </si>
  <si>
    <t>Total monthly payments by household</t>
  </si>
  <si>
    <t>Balance/ deficit without entrepreneurial salary</t>
  </si>
  <si>
    <t>Balance/ deficit monthly receipts/ payments with entrepreneurial salary</t>
  </si>
  <si>
    <t>Assets, savings, private debts</t>
  </si>
  <si>
    <t>Do you own the house you are living in?</t>
  </si>
  <si>
    <t>Select</t>
  </si>
  <si>
    <t>What is the value?</t>
  </si>
  <si>
    <t>What is the present mortgage?</t>
  </si>
  <si>
    <t xml:space="preserve">Other debts? </t>
  </si>
  <si>
    <t>Total saving (cash/ bank)</t>
  </si>
  <si>
    <t>How much of those savings should be kept aside for emergencies?</t>
  </si>
  <si>
    <t>How much of those savings can be invested in the new enterprise?</t>
  </si>
  <si>
    <t xml:space="preserve">Other assets, property, shares, </t>
  </si>
  <si>
    <t>Planned investments</t>
  </si>
  <si>
    <t>What is needed to start?</t>
  </si>
  <si>
    <t>Renovation business premises</t>
  </si>
  <si>
    <t>Amount already at hand/ invested</t>
  </si>
  <si>
    <t>Inventory/ tools</t>
  </si>
  <si>
    <t>Machinery</t>
  </si>
  <si>
    <t>Computer and  software</t>
  </si>
  <si>
    <t>Transportation/ car(s)</t>
  </si>
  <si>
    <t>Materials/ goods to start</t>
  </si>
  <si>
    <t>Guarantee for rental payments</t>
  </si>
  <si>
    <t>Franchisefee</t>
  </si>
  <si>
    <t>Promotion and starting up costs</t>
  </si>
  <si>
    <t>Other unforseen</t>
  </si>
  <si>
    <t>Total investment to be made to start/ at beginning year</t>
  </si>
  <si>
    <t xml:space="preserve">Proposed financing </t>
  </si>
  <si>
    <t>Amount of savings that will be invested in company</t>
  </si>
  <si>
    <t>Available cash at hand /in bank account(s)</t>
  </si>
  <si>
    <t>Loans from family, friends promised to invest at  the start</t>
  </si>
  <si>
    <t>Loans from crowdfunding/ peer 2 peer secured</t>
  </si>
  <si>
    <t xml:space="preserve">Amount  </t>
  </si>
  <si>
    <t>Amount of loan requested</t>
  </si>
  <si>
    <t>Repayment period: months</t>
  </si>
  <si>
    <t>repayment starting in months</t>
  </si>
  <si>
    <t xml:space="preserve">Interest </t>
  </si>
  <si>
    <t>per annum</t>
  </si>
  <si>
    <t>Repayment per month</t>
  </si>
  <si>
    <t>Sales projections</t>
  </si>
  <si>
    <t>Expected sales</t>
  </si>
  <si>
    <t>Data</t>
  </si>
  <si>
    <t>Number of products sold/ services rendered in this month</t>
  </si>
  <si>
    <t>Price</t>
  </si>
  <si>
    <t>Price per product/ service</t>
  </si>
  <si>
    <t>Amount calculated</t>
  </si>
  <si>
    <t>Month 8</t>
  </si>
  <si>
    <t>Month 10</t>
  </si>
  <si>
    <t>Month 11</t>
  </si>
  <si>
    <t>Month 12</t>
  </si>
  <si>
    <t>Revenues</t>
  </si>
  <si>
    <t xml:space="preserve">Wat is de vraagprijs van jouw product, dienst of uurtarief?  </t>
  </si>
  <si>
    <t>vul bedrag in:</t>
  </si>
  <si>
    <t>VAT on sales price</t>
  </si>
  <si>
    <t>When will clients pay directly or demand credit for goods/ services received?</t>
  </si>
  <si>
    <t>Projection of procurement</t>
  </si>
  <si>
    <t xml:space="preserve">Amount: </t>
  </si>
  <si>
    <t>Monthly (in)direct costs</t>
  </si>
  <si>
    <t xml:space="preserve">Personnel  </t>
  </si>
  <si>
    <t>Note : gross personnel costs including social charges and taxes levied</t>
  </si>
  <si>
    <t>Premises / buildings</t>
  </si>
  <si>
    <t>Note all inn  : rent, maintenance, cleaning, heating/ AC</t>
  </si>
  <si>
    <t xml:space="preserve"> Note all in :Fuel, maintenance, lease</t>
  </si>
  <si>
    <t xml:space="preserve">Promotion and publicity </t>
  </si>
  <si>
    <t>Note all in :  external services including website</t>
  </si>
  <si>
    <t xml:space="preserve">  - Insurances </t>
  </si>
  <si>
    <t>Note all in : Third party, incidences, legal advise</t>
  </si>
  <si>
    <t xml:space="preserve">  - Administration  </t>
  </si>
  <si>
    <t>Note all in : auditing, advisory servces, bookkeeping</t>
  </si>
  <si>
    <r>
      <t xml:space="preserve">  - </t>
    </r>
    <r>
      <rPr>
        <sz val="10"/>
        <color indexed="62"/>
        <rFont val="Calibri"/>
        <family val="2"/>
      </rPr>
      <t>Subscription</t>
    </r>
  </si>
  <si>
    <t>Note : telephone, internet, video conferences</t>
  </si>
  <si>
    <t xml:space="preserve">  - Office costs  </t>
  </si>
  <si>
    <t>Note : all stationary, postage and other cosrs</t>
  </si>
  <si>
    <t>Total Other costs</t>
  </si>
  <si>
    <t>Monthly direct costs</t>
  </si>
  <si>
    <t>Procuring  goods and materials for onward selling?</t>
  </si>
  <si>
    <t>Percentage of goods needed for sales</t>
  </si>
  <si>
    <t>Percentage</t>
  </si>
  <si>
    <t>VAT percentage on goods procured</t>
  </si>
  <si>
    <t>When to pay suppliers?</t>
  </si>
  <si>
    <t>Aftrekposten belastingdienst</t>
  </si>
  <si>
    <t>Voor hulp</t>
  </si>
  <si>
    <t>Mag je ter vermindering van je belastbaar inkomen de onderstaande aftrekposten opvoeren?</t>
  </si>
  <si>
    <t>Antwoord:</t>
  </si>
  <si>
    <t>Zelfstandigenaftrek</t>
  </si>
  <si>
    <t>Startersaftrek</t>
  </si>
  <si>
    <t>Meewerkaftrek</t>
  </si>
  <si>
    <t>MKB-Winstvrijstelling</t>
  </si>
  <si>
    <t>Investeringsaftrek</t>
  </si>
  <si>
    <t>Ouderdagsreserve</t>
  </si>
  <si>
    <t>Key word(s) for products or services</t>
  </si>
  <si>
    <t>Number of product 1 or service 1</t>
  </si>
  <si>
    <t>Number of product  2 or service 2</t>
  </si>
  <si>
    <t>Number of product  3 or service 3</t>
  </si>
  <si>
    <t>Number of product  4 or service 4</t>
  </si>
  <si>
    <t>Total Materials costs (ex VAT)</t>
  </si>
  <si>
    <t>Total purchase price materials or services (by third parties)</t>
  </si>
  <si>
    <t>Critical Stock as a  percentage of the input (in value/ Euro)</t>
  </si>
  <si>
    <t>Other inputs and their  payments</t>
  </si>
  <si>
    <t xml:space="preserve">Total General Costs </t>
  </si>
  <si>
    <t>Total VAT over general costs</t>
  </si>
  <si>
    <t xml:space="preserve">IT </t>
  </si>
  <si>
    <t>Communications</t>
  </si>
  <si>
    <t>Stationary and  printing</t>
  </si>
  <si>
    <t>Memberships</t>
  </si>
  <si>
    <t>Social charges and insurances as % of total costs</t>
  </si>
  <si>
    <t>Wages and salaries</t>
  </si>
  <si>
    <t>Function/ position</t>
  </si>
  <si>
    <t>Salary (from the business) - payments- withdrawals (to be set  by entrepreneur)</t>
  </si>
  <si>
    <t>month 2G29A30E1:G28E1:G30E1:H30E1:G29</t>
  </si>
  <si>
    <t xml:space="preserve">Balance/ deficit before adding entreprenerial salary </t>
  </si>
  <si>
    <t>Insurances</t>
  </si>
  <si>
    <t>Social costs- memberships</t>
  </si>
  <si>
    <t>Remittances (transferred to others)</t>
  </si>
  <si>
    <t>Total end of year</t>
  </si>
  <si>
    <t xml:space="preserve">Transportation </t>
  </si>
  <si>
    <t>Already in business</t>
  </si>
  <si>
    <t>remarks</t>
  </si>
  <si>
    <t>From sheet 4</t>
  </si>
  <si>
    <t>From sheet 1</t>
  </si>
  <si>
    <t>Financing costs</t>
  </si>
  <si>
    <t xml:space="preserve">From sheet 8 </t>
  </si>
  <si>
    <t>From sheet 3</t>
  </si>
  <si>
    <t>From sheet 5</t>
  </si>
  <si>
    <t>Production costs</t>
  </si>
  <si>
    <t>interest paid</t>
  </si>
  <si>
    <t>EBIT</t>
  </si>
  <si>
    <t>EBT</t>
  </si>
  <si>
    <t>Collateral value</t>
  </si>
  <si>
    <t>Loan(s) needed</t>
  </si>
  <si>
    <t>Loan Bank 1 long term</t>
  </si>
  <si>
    <t>Loan  Bank 2 overdraft</t>
  </si>
  <si>
    <t>Valued at</t>
  </si>
  <si>
    <t>Paying in same month of sales</t>
  </si>
  <si>
    <t>Credit - paying after one month</t>
  </si>
  <si>
    <t>Credit sales - paying after two months</t>
  </si>
  <si>
    <t>Receipts for credit sale for  two months</t>
  </si>
  <si>
    <t>Receipts for credit sales for one month</t>
  </si>
  <si>
    <t>of which can not be collected</t>
  </si>
  <si>
    <t>Max amount debtors</t>
  </si>
  <si>
    <t>Annual loss (to be deducted from income later)</t>
  </si>
  <si>
    <t>Net monthly VAT due to authorities</t>
  </si>
  <si>
    <t>VAT over sales to be paid to tax authorities</t>
  </si>
  <si>
    <t>VAT Settlements per quarter to be received from tax office</t>
  </si>
  <si>
    <t>Total VAT paid and to be claimed</t>
  </si>
  <si>
    <t>From sheet 2</t>
  </si>
  <si>
    <t>product 1 and  costs in % of sales price</t>
  </si>
  <si>
    <t>product 2 and  costs in % of sales price</t>
  </si>
  <si>
    <t>product 3 and  costs in % of sales price</t>
  </si>
  <si>
    <t>product 4 and  costs in % of sales price</t>
  </si>
  <si>
    <t>Profit before taxes and without paying " entrepreneurial salary"</t>
  </si>
  <si>
    <t>Estraordinary losses</t>
  </si>
  <si>
    <t>Net Profit/ loss without entr. Salary</t>
  </si>
  <si>
    <t>Profit + Depreciation (cash flow) available for repayments, dividend and investments and paying entrepreneur</t>
  </si>
  <si>
    <t>Defict or balance</t>
  </si>
  <si>
    <t>From sheet  9 liquidity planning</t>
  </si>
  <si>
    <t>From sheet 2 production planning</t>
  </si>
  <si>
    <t>From sheet 1 sales planning</t>
  </si>
  <si>
    <t>Computers/ hard and software</t>
  </si>
  <si>
    <t>Buildings and renovations</t>
  </si>
  <si>
    <t>Accumulated liquidity position incl opening balance</t>
  </si>
  <si>
    <t>Work in progress</t>
  </si>
  <si>
    <t>Difference e.g. loss value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</si>
</sst>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_(* #,##0_);_(* \(#,##0\);_(* &quot;-&quot;_);_(@_)"/>
    <numFmt numFmtId="165" formatCode="&quot;€&quot;\ #,##0;[Red]&quot;€&quot;\ \-#,##0"/>
    <numFmt numFmtId="166" formatCode="_ &quot;€&quot;\ * #,##0_ ;_ &quot;€&quot;\ * \-#,##0_ ;_ &quot;€&quot;\ * &quot;-&quot;_ ;_ @_ "/>
    <numFmt numFmtId="167" formatCode="_ &quot;€&quot;\ * #,##0.00_ ;_ &quot;€&quot;\ * \-#,##0.00_ ;_ &quot;€&quot;\ * &quot;-&quot;??_ ;_ @_ "/>
    <numFmt numFmtId="168" formatCode="&quot;fl&quot;\ #,##0_-"/>
    <numFmt numFmtId="169" formatCode="#,##0_-"/>
    <numFmt numFmtId="170" formatCode="&quot;$&quot;#,##0"/>
    <numFmt numFmtId="171" formatCode="&quot;€&quot;\ #,##0.00"/>
    <numFmt numFmtId="172" formatCode="&quot;€&quot;\ #,##0.00;[Red]&quot;€&quot;\ #,##0.00"/>
    <numFmt numFmtId="173" formatCode="[$€-413]\ #,##0.00;[Red][$€-413]\ \-#,##0.00"/>
    <numFmt numFmtId="174" formatCode="&quot;€ &quot;#,##0\ "/>
    <numFmt numFmtId="175" formatCode="_ [$€-413]\ * #,##0_ ;_ [$€-413]\ * \-#,##0_ ;_ [$€-413]\ * &quot;-&quot;_ ;_ @_ "/>
    <numFmt numFmtId="176" formatCode="[$€-413]\ #,##0;[Red][$€-413]\ \-#,##0"/>
    <numFmt numFmtId="177" formatCode="[$€-413]\ #,##0"/>
    <numFmt numFmtId="178" formatCode="[$€-413]\ #,##0.00"/>
    <numFmt numFmtId="179" formatCode="[$€-413]\ #,##0;[$€-413]\ \-#,##0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2"/>
      <color indexed="9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9"/>
      <color indexed="9"/>
      <name val="Arial"/>
      <family val="2"/>
    </font>
    <font>
      <i/>
      <sz val="10"/>
      <color indexed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10"/>
      <name val="Arial"/>
      <family val="2"/>
    </font>
    <font>
      <b/>
      <sz val="8"/>
      <name val="Arial"/>
      <family val="2"/>
    </font>
    <font>
      <sz val="10"/>
      <color indexed="9"/>
      <name val="Arial"/>
      <family val="2"/>
    </font>
    <font>
      <b/>
      <sz val="10"/>
      <color indexed="62"/>
      <name val="Calibri"/>
      <family val="2"/>
    </font>
    <font>
      <sz val="11"/>
      <color indexed="62"/>
      <name val="Calibri"/>
      <family val="2"/>
    </font>
    <font>
      <b/>
      <sz val="11"/>
      <color rgb="FF7030A0"/>
      <name val="Calibri"/>
      <family val="2"/>
    </font>
    <font>
      <i/>
      <sz val="10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9"/>
      <name val="Calibri"/>
      <family val="2"/>
    </font>
    <font>
      <b/>
      <sz val="11"/>
      <color indexed="10"/>
      <name val="Calibri"/>
      <family val="2"/>
    </font>
    <font>
      <sz val="11"/>
      <name val="Calibri"/>
      <family val="2"/>
      <scheme val="minor"/>
    </font>
    <font>
      <i/>
      <sz val="11"/>
      <color indexed="62"/>
      <name val="Calibri"/>
      <family val="2"/>
    </font>
    <font>
      <b/>
      <sz val="11"/>
      <color rgb="FFFF0000"/>
      <name val="Calibri"/>
      <family val="2"/>
    </font>
    <font>
      <i/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1"/>
      <name val="Calibri"/>
      <family val="2"/>
    </font>
    <font>
      <sz val="11"/>
      <color theme="0"/>
      <name val="Calibri"/>
      <family val="2"/>
    </font>
    <font>
      <i/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i/>
      <sz val="9"/>
      <color indexed="62"/>
      <name val="Calibri"/>
      <family val="2"/>
    </font>
    <font>
      <sz val="10"/>
      <color indexed="9"/>
      <name val="Calibri"/>
      <family val="2"/>
    </font>
    <font>
      <b/>
      <i/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name val="Calibri"/>
      <family val="2"/>
    </font>
    <font>
      <b/>
      <sz val="11"/>
      <color indexed="53"/>
      <name val="Calibri"/>
      <family val="2"/>
    </font>
    <font>
      <sz val="9"/>
      <color indexed="62"/>
      <name val="Calibri"/>
      <family val="2"/>
    </font>
    <font>
      <i/>
      <sz val="10"/>
      <color theme="0"/>
      <name val="Calibri"/>
      <family val="2"/>
    </font>
    <font>
      <b/>
      <sz val="11"/>
      <color theme="0"/>
      <name val="Calibri"/>
      <family val="2"/>
    </font>
    <font>
      <i/>
      <sz val="10"/>
      <color indexed="9"/>
      <name val="Calibri"/>
      <family val="2"/>
    </font>
    <font>
      <sz val="10"/>
      <color indexed="62"/>
      <name val="Calibri"/>
      <family val="2"/>
    </font>
    <font>
      <sz val="10"/>
      <name val="Mangal"/>
      <family val="2"/>
    </font>
    <font>
      <b/>
      <sz val="16"/>
      <color rgb="FF7030A0"/>
      <name val="Calibri"/>
      <family val="2"/>
    </font>
    <font>
      <b/>
      <sz val="16"/>
      <color indexed="53"/>
      <name val="Calibri"/>
      <family val="2"/>
    </font>
    <font>
      <b/>
      <sz val="16"/>
      <color indexed="62"/>
      <name val="Calibri"/>
      <family val="2"/>
    </font>
    <font>
      <sz val="16"/>
      <color indexed="62"/>
      <name val="Calibri"/>
      <family val="2"/>
    </font>
    <font>
      <b/>
      <sz val="16"/>
      <color indexed="9"/>
      <name val="Calibri"/>
      <family val="2"/>
    </font>
    <font>
      <sz val="16"/>
      <color theme="1"/>
      <name val="Calibri"/>
      <family val="2"/>
      <scheme val="minor"/>
    </font>
    <font>
      <sz val="16"/>
      <name val="Arial"/>
      <family val="2"/>
    </font>
    <font>
      <b/>
      <sz val="10"/>
      <color rgb="FFFF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7" tint="0.59999389629810485"/>
        <bgColor indexed="23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26"/>
      </patternFill>
    </fill>
    <fill>
      <patternFill patternType="solid">
        <fgColor theme="7" tint="0.39997558519241921"/>
        <bgColor indexed="23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666666"/>
        <bgColor indexed="26"/>
      </patternFill>
    </fill>
    <fill>
      <patternFill patternType="solid">
        <fgColor rgb="FF666666"/>
        <bgColor indexed="64"/>
      </patternFill>
    </fill>
    <fill>
      <patternFill patternType="solid">
        <fgColor theme="4" tint="0.79998168889431442"/>
        <bgColor indexed="26"/>
      </patternFill>
    </fill>
    <fill>
      <patternFill patternType="solid">
        <fgColor theme="6" tint="0.79998168889431442"/>
        <bgColor indexed="27"/>
      </patternFill>
    </fill>
    <fill>
      <patternFill patternType="solid">
        <fgColor theme="4" tint="0.79998168889431442"/>
        <bgColor indexed="44"/>
      </patternFill>
    </fill>
    <fill>
      <patternFill patternType="solid">
        <fgColor theme="7" tint="0.59999389629810485"/>
        <bgColor indexed="27"/>
      </patternFill>
    </fill>
    <fill>
      <patternFill patternType="solid">
        <fgColor theme="4" tint="0.79998168889431442"/>
        <bgColor indexed="27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6"/>
        <bgColor indexed="27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7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5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 style="double">
        <color indexed="64"/>
      </right>
      <top/>
      <bottom style="dashed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dashed">
        <color indexed="64"/>
      </bottom>
      <diagonal/>
    </border>
    <border diagonalUp="1">
      <left style="medium">
        <color indexed="64"/>
      </left>
      <right/>
      <top style="medium">
        <color indexed="64"/>
      </top>
      <bottom/>
      <diagonal style="medium">
        <color indexed="64"/>
      </diagonal>
    </border>
    <border diagonalUp="1">
      <left style="medium">
        <color indexed="64"/>
      </left>
      <right/>
      <top/>
      <bottom/>
      <diagonal style="medium">
        <color indexed="64"/>
      </diagonal>
    </border>
    <border diagonalUp="1">
      <left style="medium">
        <color indexed="64"/>
      </left>
      <right/>
      <top/>
      <bottom style="medium">
        <color indexed="64"/>
      </bottom>
      <diagonal style="medium">
        <color indexed="64"/>
      </diagonal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ashed">
        <color indexed="64"/>
      </bottom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DotDot">
        <color indexed="64"/>
      </bottom>
      <diagonal/>
    </border>
    <border>
      <left style="medium">
        <color indexed="64"/>
      </left>
      <right style="medium">
        <color indexed="64"/>
      </right>
      <top style="dashDotDot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dashed">
        <color indexed="64"/>
      </bottom>
      <diagonal/>
    </border>
    <border>
      <left style="thick">
        <color indexed="64"/>
      </left>
      <right style="thick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64"/>
      </left>
      <right style="thick">
        <color indexed="64"/>
      </right>
      <top style="dashed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dashed">
        <color indexed="64"/>
      </bottom>
      <diagonal/>
    </border>
    <border>
      <left style="thick">
        <color indexed="64"/>
      </left>
      <right style="thick">
        <color indexed="64"/>
      </right>
      <top style="dashed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54"/>
      </bottom>
      <diagonal/>
    </border>
    <border>
      <left style="double">
        <color indexed="54"/>
      </left>
      <right style="double">
        <color indexed="54"/>
      </right>
      <top style="double">
        <color indexed="54"/>
      </top>
      <bottom style="double">
        <color indexed="54"/>
      </bottom>
      <diagonal/>
    </border>
    <border>
      <left/>
      <right/>
      <top style="thin">
        <color indexed="5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55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ashed">
        <color indexed="64"/>
      </bottom>
      <diagonal/>
    </border>
  </borders>
  <cellStyleXfs count="5">
    <xf numFmtId="0" fontId="0" fillId="0" borderId="0"/>
    <xf numFmtId="0" fontId="4" fillId="0" borderId="0"/>
    <xf numFmtId="0" fontId="1" fillId="0" borderId="0"/>
    <xf numFmtId="9" fontId="1" fillId="0" borderId="0" applyFont="0" applyFill="0" applyBorder="0" applyAlignment="0" applyProtection="0"/>
    <xf numFmtId="0" fontId="57" fillId="0" borderId="0" applyNumberFormat="0" applyFill="0" applyBorder="0" applyAlignment="0" applyProtection="0"/>
  </cellStyleXfs>
  <cellXfs count="928">
    <xf numFmtId="0" fontId="0" fillId="0" borderId="0" xfId="0"/>
    <xf numFmtId="3" fontId="0" fillId="0" borderId="0" xfId="0" applyNumberFormat="1"/>
    <xf numFmtId="0" fontId="6" fillId="0" borderId="0" xfId="0" applyFont="1"/>
    <xf numFmtId="0" fontId="0" fillId="0" borderId="1" xfId="0" applyBorder="1"/>
    <xf numFmtId="0" fontId="0" fillId="0" borderId="0" xfId="0" applyBorder="1"/>
    <xf numFmtId="0" fontId="6" fillId="0" borderId="0" xfId="0" applyFont="1" applyBorder="1"/>
    <xf numFmtId="0" fontId="2" fillId="0" borderId="0" xfId="0" applyFont="1" applyBorder="1"/>
    <xf numFmtId="3" fontId="0" fillId="0" borderId="0" xfId="0" applyNumberFormat="1" applyBorder="1"/>
    <xf numFmtId="0" fontId="7" fillId="0" borderId="0" xfId="0" applyFont="1"/>
    <xf numFmtId="0" fontId="8" fillId="0" borderId="0" xfId="0" applyFont="1"/>
    <xf numFmtId="0" fontId="9" fillId="0" borderId="0" xfId="0" applyFont="1"/>
    <xf numFmtId="0" fontId="0" fillId="0" borderId="0" xfId="0" applyFill="1" applyBorder="1" applyAlignment="1"/>
    <xf numFmtId="0" fontId="10" fillId="0" borderId="0" xfId="0" applyFont="1" applyFill="1" applyBorder="1" applyAlignment="1">
      <alignment horizontal="center"/>
    </xf>
    <xf numFmtId="0" fontId="9" fillId="0" borderId="0" xfId="0" applyFont="1" applyBorder="1"/>
    <xf numFmtId="0" fontId="7" fillId="0" borderId="0" xfId="0" applyFont="1" applyBorder="1"/>
    <xf numFmtId="0" fontId="3" fillId="0" borderId="0" xfId="0" applyFont="1" applyBorder="1"/>
    <xf numFmtId="0" fontId="8" fillId="0" borderId="0" xfId="0" applyFont="1" applyBorder="1"/>
    <xf numFmtId="0" fontId="5" fillId="0" borderId="0" xfId="0" applyFont="1" applyBorder="1"/>
    <xf numFmtId="9" fontId="0" fillId="0" borderId="0" xfId="0" applyNumberFormat="1" applyBorder="1"/>
    <xf numFmtId="3" fontId="2" fillId="0" borderId="0" xfId="0" applyNumberFormat="1" applyFont="1" applyBorder="1"/>
    <xf numFmtId="1" fontId="0" fillId="0" borderId="0" xfId="0" applyNumberFormat="1" applyBorder="1"/>
    <xf numFmtId="0" fontId="2" fillId="0" borderId="0" xfId="0" applyFont="1" applyBorder="1" applyAlignment="1">
      <alignment horizontal="center"/>
    </xf>
    <xf numFmtId="168" fontId="0" fillId="0" borderId="0" xfId="0" applyNumberFormat="1" applyBorder="1"/>
    <xf numFmtId="0" fontId="0" fillId="0" borderId="4" xfId="0" applyBorder="1"/>
    <xf numFmtId="0" fontId="0" fillId="0" borderId="5" xfId="0" applyBorder="1"/>
    <xf numFmtId="0" fontId="8" fillId="0" borderId="6" xfId="0" applyFont="1" applyBorder="1"/>
    <xf numFmtId="10" fontId="0" fillId="0" borderId="0" xfId="0" applyNumberFormat="1"/>
    <xf numFmtId="0" fontId="0" fillId="0" borderId="8" xfId="0" applyBorder="1"/>
    <xf numFmtId="3" fontId="0" fillId="0" borderId="8" xfId="0" applyNumberFormat="1" applyBorder="1"/>
    <xf numFmtId="0" fontId="0" fillId="0" borderId="9" xfId="0" applyBorder="1"/>
    <xf numFmtId="0" fontId="0" fillId="0" borderId="10" xfId="0" applyBorder="1"/>
    <xf numFmtId="0" fontId="2" fillId="0" borderId="11" xfId="0" applyFont="1" applyBorder="1"/>
    <xf numFmtId="0" fontId="2" fillId="0" borderId="12" xfId="0" applyFon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3" fontId="0" fillId="0" borderId="17" xfId="0" applyNumberFormat="1" applyBorder="1"/>
    <xf numFmtId="0" fontId="0" fillId="0" borderId="19" xfId="0" applyBorder="1"/>
    <xf numFmtId="0" fontId="12" fillId="0" borderId="14" xfId="0" applyFont="1" applyBorder="1" applyAlignment="1">
      <alignment horizontal="right"/>
    </xf>
    <xf numFmtId="0" fontId="8" fillId="0" borderId="14" xfId="0" applyFont="1" applyBorder="1"/>
    <xf numFmtId="0" fontId="0" fillId="0" borderId="20" xfId="0" applyBorder="1"/>
    <xf numFmtId="0" fontId="0" fillId="0" borderId="7" xfId="0" applyBorder="1"/>
    <xf numFmtId="0" fontId="0" fillId="0" borderId="21" xfId="0" applyBorder="1"/>
    <xf numFmtId="0" fontId="0" fillId="0" borderId="23" xfId="0" applyBorder="1"/>
    <xf numFmtId="0" fontId="8" fillId="0" borderId="24" xfId="0" applyFont="1" applyBorder="1"/>
    <xf numFmtId="3" fontId="0" fillId="0" borderId="10" xfId="0" applyNumberFormat="1" applyBorder="1"/>
    <xf numFmtId="3" fontId="0" fillId="0" borderId="16" xfId="0" applyNumberFormat="1" applyBorder="1"/>
    <xf numFmtId="0" fontId="0" fillId="0" borderId="17" xfId="0" applyBorder="1"/>
    <xf numFmtId="0" fontId="0" fillId="0" borderId="27" xfId="0" applyBorder="1"/>
    <xf numFmtId="0" fontId="0" fillId="0" borderId="29" xfId="0" applyBorder="1"/>
    <xf numFmtId="3" fontId="0" fillId="0" borderId="19" xfId="0" applyNumberFormat="1" applyBorder="1"/>
    <xf numFmtId="0" fontId="0" fillId="0" borderId="31" xfId="0" applyBorder="1"/>
    <xf numFmtId="0" fontId="0" fillId="0" borderId="26" xfId="0" applyBorder="1"/>
    <xf numFmtId="0" fontId="0" fillId="0" borderId="30" xfId="0" applyBorder="1"/>
    <xf numFmtId="0" fontId="8" fillId="0" borderId="29" xfId="0" applyFont="1" applyBorder="1"/>
    <xf numFmtId="0" fontId="2" fillId="0" borderId="8" xfId="0" applyFont="1" applyBorder="1"/>
    <xf numFmtId="0" fontId="0" fillId="0" borderId="24" xfId="0" applyBorder="1"/>
    <xf numFmtId="0" fontId="0" fillId="0" borderId="32" xfId="0" applyBorder="1"/>
    <xf numFmtId="0" fontId="0" fillId="0" borderId="33" xfId="0" applyBorder="1"/>
    <xf numFmtId="3" fontId="0" fillId="0" borderId="27" xfId="0" applyNumberFormat="1" applyBorder="1"/>
    <xf numFmtId="0" fontId="0" fillId="0" borderId="35" xfId="0" applyBorder="1"/>
    <xf numFmtId="0" fontId="14" fillId="2" borderId="7" xfId="0" applyFont="1" applyFill="1" applyBorder="1"/>
    <xf numFmtId="0" fontId="14" fillId="2" borderId="21" xfId="0" applyFont="1" applyFill="1" applyBorder="1"/>
    <xf numFmtId="0" fontId="8" fillId="0" borderId="31" xfId="0" applyFont="1" applyBorder="1"/>
    <xf numFmtId="0" fontId="8" fillId="0" borderId="15" xfId="0" applyFont="1" applyBorder="1"/>
    <xf numFmtId="0" fontId="13" fillId="0" borderId="14" xfId="0" applyFont="1" applyBorder="1" applyAlignment="1">
      <alignment horizontal="right"/>
    </xf>
    <xf numFmtId="0" fontId="13" fillId="0" borderId="15" xfId="0" applyFont="1" applyBorder="1" applyAlignment="1">
      <alignment horizontal="right"/>
    </xf>
    <xf numFmtId="0" fontId="13" fillId="0" borderId="31" xfId="0" applyFont="1" applyBorder="1" applyAlignment="1">
      <alignment horizontal="right"/>
    </xf>
    <xf numFmtId="0" fontId="0" fillId="0" borderId="38" xfId="0" applyBorder="1"/>
    <xf numFmtId="0" fontId="0" fillId="0" borderId="39" xfId="0" applyBorder="1"/>
    <xf numFmtId="0" fontId="0" fillId="0" borderId="37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8" fillId="0" borderId="18" xfId="0" applyFont="1" applyBorder="1"/>
    <xf numFmtId="0" fontId="8" fillId="0" borderId="37" xfId="0" applyFont="1" applyBorder="1"/>
    <xf numFmtId="0" fontId="8" fillId="0" borderId="40" xfId="0" applyFont="1" applyBorder="1"/>
    <xf numFmtId="0" fontId="8" fillId="0" borderId="44" xfId="0" applyFont="1" applyBorder="1"/>
    <xf numFmtId="0" fontId="8" fillId="0" borderId="39" xfId="0" applyFont="1" applyBorder="1"/>
    <xf numFmtId="0" fontId="8" fillId="0" borderId="23" xfId="0" applyFont="1" applyBorder="1"/>
    <xf numFmtId="0" fontId="8" fillId="0" borderId="41" xfId="0" applyFont="1" applyBorder="1"/>
    <xf numFmtId="0" fontId="0" fillId="0" borderId="45" xfId="0" applyBorder="1"/>
    <xf numFmtId="0" fontId="9" fillId="0" borderId="19" xfId="0" applyFont="1" applyBorder="1"/>
    <xf numFmtId="0" fontId="9" fillId="0" borderId="46" xfId="0" applyFont="1" applyBorder="1"/>
    <xf numFmtId="0" fontId="0" fillId="0" borderId="47" xfId="0" applyBorder="1"/>
    <xf numFmtId="0" fontId="0" fillId="0" borderId="6" xfId="0" applyBorder="1"/>
    <xf numFmtId="0" fontId="2" fillId="0" borderId="47" xfId="0" applyFont="1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0" fillId="0" borderId="43" xfId="0" applyBorder="1"/>
    <xf numFmtId="0" fontId="11" fillId="0" borderId="29" xfId="0" applyFont="1" applyBorder="1"/>
    <xf numFmtId="0" fontId="0" fillId="0" borderId="2" xfId="0" applyBorder="1"/>
    <xf numFmtId="0" fontId="2" fillId="0" borderId="30" xfId="0" applyFont="1" applyBorder="1"/>
    <xf numFmtId="0" fontId="2" fillId="0" borderId="19" xfId="0" applyFont="1" applyBorder="1"/>
    <xf numFmtId="3" fontId="0" fillId="0" borderId="23" xfId="0" applyNumberFormat="1" applyBorder="1"/>
    <xf numFmtId="0" fontId="8" fillId="0" borderId="47" xfId="0" applyFont="1" applyBorder="1"/>
    <xf numFmtId="0" fontId="0" fillId="0" borderId="51" xfId="0" applyBorder="1"/>
    <xf numFmtId="10" fontId="0" fillId="0" borderId="27" xfId="0" applyNumberFormat="1" applyBorder="1"/>
    <xf numFmtId="10" fontId="0" fillId="0" borderId="17" xfId="0" applyNumberFormat="1" applyBorder="1"/>
    <xf numFmtId="0" fontId="8" fillId="0" borderId="19" xfId="0" applyFont="1" applyBorder="1"/>
    <xf numFmtId="10" fontId="8" fillId="0" borderId="30" xfId="0" applyNumberFormat="1" applyFont="1" applyBorder="1"/>
    <xf numFmtId="10" fontId="0" fillId="0" borderId="1" xfId="0" applyNumberFormat="1" applyBorder="1"/>
    <xf numFmtId="3" fontId="0" fillId="0" borderId="49" xfId="0" applyNumberFormat="1" applyBorder="1"/>
    <xf numFmtId="10" fontId="0" fillId="0" borderId="49" xfId="0" applyNumberFormat="1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0" fillId="0" borderId="57" xfId="0" applyBorder="1"/>
    <xf numFmtId="0" fontId="0" fillId="0" borderId="59" xfId="0" applyBorder="1"/>
    <xf numFmtId="0" fontId="0" fillId="0" borderId="60" xfId="0" applyBorder="1"/>
    <xf numFmtId="0" fontId="0" fillId="0" borderId="65" xfId="0" applyBorder="1"/>
    <xf numFmtId="0" fontId="0" fillId="0" borderId="75" xfId="0" applyBorder="1"/>
    <xf numFmtId="3" fontId="2" fillId="0" borderId="8" xfId="0" applyNumberFormat="1" applyFont="1" applyBorder="1"/>
    <xf numFmtId="3" fontId="13" fillId="0" borderId="8" xfId="0" applyNumberFormat="1" applyFont="1" applyBorder="1"/>
    <xf numFmtId="3" fontId="0" fillId="0" borderId="54" xfId="0" applyNumberFormat="1" applyBorder="1"/>
    <xf numFmtId="0" fontId="9" fillId="0" borderId="8" xfId="0" applyFont="1" applyBorder="1"/>
    <xf numFmtId="0" fontId="2" fillId="0" borderId="54" xfId="0" applyFont="1" applyBorder="1"/>
    <xf numFmtId="0" fontId="13" fillId="0" borderId="59" xfId="0" applyFont="1" applyBorder="1"/>
    <xf numFmtId="0" fontId="12" fillId="0" borderId="59" xfId="0" applyFont="1" applyBorder="1" applyAlignment="1">
      <alignment horizontal="right"/>
    </xf>
    <xf numFmtId="0" fontId="3" fillId="0" borderId="59" xfId="0" applyFont="1" applyBorder="1"/>
    <xf numFmtId="0" fontId="0" fillId="0" borderId="8" xfId="0" applyBorder="1" applyProtection="1">
      <protection locked="0"/>
    </xf>
    <xf numFmtId="3" fontId="0" fillId="0" borderId="8" xfId="0" applyNumberFormat="1" applyBorder="1" applyProtection="1">
      <protection locked="0"/>
    </xf>
    <xf numFmtId="0" fontId="15" fillId="0" borderId="8" xfId="0" applyFont="1" applyBorder="1" applyProtection="1">
      <protection locked="0"/>
    </xf>
    <xf numFmtId="3" fontId="15" fillId="0" borderId="8" xfId="0" applyNumberFormat="1" applyFont="1" applyBorder="1" applyProtection="1">
      <protection locked="0"/>
    </xf>
    <xf numFmtId="10" fontId="15" fillId="0" borderId="8" xfId="0" applyNumberFormat="1" applyFont="1" applyBorder="1" applyProtection="1">
      <protection locked="0"/>
    </xf>
    <xf numFmtId="10" fontId="15" fillId="0" borderId="56" xfId="0" applyNumberFormat="1" applyFont="1" applyBorder="1" applyProtection="1">
      <protection locked="0"/>
    </xf>
    <xf numFmtId="3" fontId="0" fillId="0" borderId="10" xfId="0" applyNumberFormat="1" applyBorder="1" applyProtection="1">
      <protection locked="0"/>
    </xf>
    <xf numFmtId="0" fontId="0" fillId="0" borderId="17" xfId="0" applyBorder="1" applyProtection="1">
      <protection locked="0"/>
    </xf>
    <xf numFmtId="0" fontId="15" fillId="0" borderId="10" xfId="0" applyFont="1" applyBorder="1" applyProtection="1">
      <protection locked="0"/>
    </xf>
    <xf numFmtId="9" fontId="15" fillId="0" borderId="27" xfId="0" applyNumberFormat="1" applyFont="1" applyBorder="1" applyProtection="1">
      <protection locked="0"/>
    </xf>
    <xf numFmtId="9" fontId="15" fillId="0" borderId="8" xfId="0" applyNumberFormat="1" applyFont="1" applyBorder="1" applyProtection="1">
      <protection locked="0"/>
    </xf>
    <xf numFmtId="0" fontId="15" fillId="0" borderId="17" xfId="0" applyFont="1" applyBorder="1" applyProtection="1">
      <protection locked="0"/>
    </xf>
    <xf numFmtId="9" fontId="15" fillId="0" borderId="10" xfId="0" applyNumberFormat="1" applyFont="1" applyBorder="1" applyProtection="1">
      <protection locked="0"/>
    </xf>
    <xf numFmtId="0" fontId="14" fillId="2" borderId="38" xfId="0" applyFont="1" applyFill="1" applyBorder="1"/>
    <xf numFmtId="0" fontId="15" fillId="0" borderId="23" xfId="0" applyFont="1" applyBorder="1" applyProtection="1">
      <protection locked="0"/>
    </xf>
    <xf numFmtId="0" fontId="13" fillId="0" borderId="23" xfId="0" applyFont="1" applyBorder="1" applyAlignment="1">
      <alignment horizontal="right"/>
    </xf>
    <xf numFmtId="0" fontId="13" fillId="0" borderId="29" xfId="0" applyFont="1" applyFill="1" applyBorder="1" applyAlignment="1">
      <alignment horizontal="right"/>
    </xf>
    <xf numFmtId="0" fontId="5" fillId="0" borderId="0" xfId="0" applyFont="1"/>
    <xf numFmtId="0" fontId="0" fillId="0" borderId="79" xfId="0" applyBorder="1"/>
    <xf numFmtId="0" fontId="2" fillId="0" borderId="23" xfId="0" applyFont="1" applyBorder="1"/>
    <xf numFmtId="0" fontId="18" fillId="0" borderId="14" xfId="0" applyFont="1" applyFill="1" applyBorder="1" applyAlignment="1" applyProtection="1">
      <alignment horizontal="right"/>
      <protection locked="0"/>
    </xf>
    <xf numFmtId="0" fontId="15" fillId="0" borderId="20" xfId="0" applyFont="1" applyBorder="1" applyProtection="1">
      <protection locked="0"/>
    </xf>
    <xf numFmtId="0" fontId="8" fillId="0" borderId="48" xfId="0" applyFont="1" applyBorder="1"/>
    <xf numFmtId="0" fontId="8" fillId="0" borderId="80" xfId="0" applyFont="1" applyBorder="1"/>
    <xf numFmtId="0" fontId="8" fillId="0" borderId="79" xfId="0" applyFont="1" applyBorder="1"/>
    <xf numFmtId="0" fontId="0" fillId="0" borderId="46" xfId="0" applyBorder="1"/>
    <xf numFmtId="164" fontId="0" fillId="0" borderId="27" xfId="0" applyNumberFormat="1" applyBorder="1"/>
    <xf numFmtId="0" fontId="9" fillId="0" borderId="27" xfId="0" applyFont="1" applyBorder="1"/>
    <xf numFmtId="0" fontId="8" fillId="0" borderId="82" xfId="0" applyFont="1" applyBorder="1"/>
    <xf numFmtId="0" fontId="2" fillId="0" borderId="13" xfId="0" applyFont="1" applyBorder="1"/>
    <xf numFmtId="9" fontId="16" fillId="0" borderId="14" xfId="0" applyNumberFormat="1" applyFont="1" applyBorder="1" applyProtection="1">
      <protection locked="0"/>
    </xf>
    <xf numFmtId="9" fontId="16" fillId="0" borderId="20" xfId="0" applyNumberFormat="1" applyFont="1" applyBorder="1" applyProtection="1">
      <protection locked="0"/>
    </xf>
    <xf numFmtId="164" fontId="0" fillId="0" borderId="64" xfId="0" applyNumberFormat="1" applyBorder="1"/>
    <xf numFmtId="164" fontId="0" fillId="0" borderId="13" xfId="0" applyNumberFormat="1" applyBorder="1"/>
    <xf numFmtId="9" fontId="8" fillId="0" borderId="14" xfId="0" applyNumberFormat="1" applyFont="1" applyBorder="1" applyProtection="1"/>
    <xf numFmtId="3" fontId="15" fillId="0" borderId="10" xfId="0" applyNumberFormat="1" applyFont="1" applyBorder="1" applyProtection="1">
      <protection locked="0"/>
    </xf>
    <xf numFmtId="0" fontId="15" fillId="0" borderId="13" xfId="0" applyFont="1" applyBorder="1" applyProtection="1">
      <protection locked="0"/>
    </xf>
    <xf numFmtId="0" fontId="15" fillId="0" borderId="14" xfId="0" applyFont="1" applyBorder="1" applyProtection="1">
      <protection locked="0"/>
    </xf>
    <xf numFmtId="0" fontId="2" fillId="0" borderId="28" xfId="0" applyFont="1" applyBorder="1"/>
    <xf numFmtId="3" fontId="0" fillId="0" borderId="14" xfId="0" applyNumberFormat="1" applyBorder="1" applyProtection="1"/>
    <xf numFmtId="0" fontId="0" fillId="0" borderId="14" xfId="0" applyBorder="1" applyProtection="1"/>
    <xf numFmtId="3" fontId="0" fillId="0" borderId="20" xfId="0" applyNumberFormat="1" applyBorder="1" applyProtection="1"/>
    <xf numFmtId="3" fontId="0" fillId="0" borderId="30" xfId="0" applyNumberFormat="1" applyBorder="1" applyProtection="1"/>
    <xf numFmtId="0" fontId="0" fillId="0" borderId="0" xfId="0" applyBorder="1" applyProtection="1"/>
    <xf numFmtId="3" fontId="0" fillId="0" borderId="0" xfId="0" applyNumberFormat="1" applyBorder="1" applyProtection="1"/>
    <xf numFmtId="0" fontId="0" fillId="0" borderId="0" xfId="0" applyProtection="1"/>
    <xf numFmtId="3" fontId="2" fillId="0" borderId="0" xfId="0" applyNumberFormat="1" applyFont="1" applyBorder="1" applyProtection="1"/>
    <xf numFmtId="0" fontId="9" fillId="0" borderId="19" xfId="0" applyFont="1" applyBorder="1" applyProtection="1"/>
    <xf numFmtId="0" fontId="2" fillId="0" borderId="30" xfId="0" applyFont="1" applyBorder="1" applyProtection="1"/>
    <xf numFmtId="1" fontId="0" fillId="0" borderId="0" xfId="0" applyNumberFormat="1" applyBorder="1" applyProtection="1"/>
    <xf numFmtId="0" fontId="2" fillId="0" borderId="0" xfId="0" applyFont="1" applyBorder="1" applyAlignment="1" applyProtection="1">
      <alignment horizontal="center"/>
    </xf>
    <xf numFmtId="9" fontId="0" fillId="0" borderId="0" xfId="0" applyNumberFormat="1" applyBorder="1" applyProtection="1"/>
    <xf numFmtId="0" fontId="0" fillId="0" borderId="108" xfId="0" applyBorder="1" applyProtection="1">
      <protection locked="0"/>
    </xf>
    <xf numFmtId="0" fontId="15" fillId="0" borderId="107" xfId="0" applyFont="1" applyBorder="1" applyProtection="1">
      <protection locked="0"/>
    </xf>
    <xf numFmtId="0" fontId="15" fillId="0" borderId="108" xfId="0" applyFont="1" applyBorder="1" applyProtection="1">
      <protection locked="0"/>
    </xf>
    <xf numFmtId="3" fontId="15" fillId="0" borderId="17" xfId="0" applyNumberFormat="1" applyFont="1" applyBorder="1" applyProtection="1">
      <protection locked="0"/>
    </xf>
    <xf numFmtId="0" fontId="0" fillId="0" borderId="89" xfId="0" applyBorder="1"/>
    <xf numFmtId="9" fontId="15" fillId="0" borderId="26" xfId="0" applyNumberFormat="1" applyFont="1" applyBorder="1" applyProtection="1">
      <protection locked="0"/>
    </xf>
    <xf numFmtId="9" fontId="15" fillId="0" borderId="49" xfId="0" applyNumberFormat="1" applyFont="1" applyBorder="1" applyProtection="1">
      <protection locked="0"/>
    </xf>
    <xf numFmtId="0" fontId="0" fillId="0" borderId="49" xfId="0" applyBorder="1" applyProtection="1"/>
    <xf numFmtId="3" fontId="0" fillId="0" borderId="4" xfId="0" applyNumberFormat="1" applyBorder="1" applyProtection="1"/>
    <xf numFmtId="0" fontId="0" fillId="0" borderId="110" xfId="0" applyBorder="1"/>
    <xf numFmtId="3" fontId="0" fillId="0" borderId="5" xfId="0" applyNumberFormat="1" applyBorder="1" applyProtection="1"/>
    <xf numFmtId="0" fontId="0" fillId="0" borderId="1" xfId="0" applyBorder="1" applyProtection="1"/>
    <xf numFmtId="0" fontId="0" fillId="0" borderId="3" xfId="0" applyBorder="1" applyProtection="1"/>
    <xf numFmtId="0" fontId="0" fillId="0" borderId="35" xfId="0" applyBorder="1" applyProtection="1"/>
    <xf numFmtId="9" fontId="15" fillId="0" borderId="73" xfId="0" applyNumberFormat="1" applyFont="1" applyBorder="1" applyProtection="1">
      <protection locked="0"/>
    </xf>
    <xf numFmtId="3" fontId="0" fillId="0" borderId="74" xfId="0" applyNumberFormat="1" applyBorder="1" applyProtection="1"/>
    <xf numFmtId="0" fontId="0" fillId="0" borderId="13" xfId="0" applyFill="1" applyBorder="1"/>
    <xf numFmtId="0" fontId="15" fillId="0" borderId="112" xfId="0" applyFont="1" applyBorder="1" applyProtection="1">
      <protection locked="0"/>
    </xf>
    <xf numFmtId="0" fontId="15" fillId="0" borderId="113" xfId="0" applyFont="1" applyBorder="1" applyProtection="1">
      <protection locked="0"/>
    </xf>
    <xf numFmtId="0" fontId="0" fillId="0" borderId="114" xfId="0" applyBorder="1"/>
    <xf numFmtId="9" fontId="0" fillId="0" borderId="0" xfId="0" applyNumberFormat="1"/>
    <xf numFmtId="0" fontId="15" fillId="0" borderId="35" xfId="0" applyFont="1" applyBorder="1" applyProtection="1">
      <protection locked="0"/>
    </xf>
    <xf numFmtId="0" fontId="0" fillId="0" borderId="0" xfId="0" applyFill="1" applyBorder="1"/>
    <xf numFmtId="0" fontId="0" fillId="0" borderId="0" xfId="0" applyProtection="1">
      <protection locked="0"/>
    </xf>
    <xf numFmtId="3" fontId="0" fillId="0" borderId="0" xfId="0" applyNumberFormat="1" applyProtection="1">
      <protection locked="0"/>
    </xf>
    <xf numFmtId="3" fontId="23" fillId="0" borderId="121" xfId="0" applyNumberFormat="1" applyFont="1" applyBorder="1" applyProtection="1">
      <protection locked="0"/>
    </xf>
    <xf numFmtId="0" fontId="22" fillId="0" borderId="0" xfId="0" applyFont="1" applyBorder="1"/>
    <xf numFmtId="0" fontId="22" fillId="0" borderId="47" xfId="0" applyFont="1" applyBorder="1"/>
    <xf numFmtId="0" fontId="21" fillId="0" borderId="13" xfId="0" applyFont="1" applyBorder="1"/>
    <xf numFmtId="0" fontId="21" fillId="0" borderId="14" xfId="0" applyFont="1" applyBorder="1"/>
    <xf numFmtId="0" fontId="21" fillId="0" borderId="15" xfId="0" applyFont="1" applyBorder="1"/>
    <xf numFmtId="0" fontId="21" fillId="0" borderId="0" xfId="0" applyFont="1"/>
    <xf numFmtId="9" fontId="26" fillId="0" borderId="10" xfId="0" applyNumberFormat="1" applyFont="1" applyBorder="1" applyProtection="1">
      <protection locked="0"/>
    </xf>
    <xf numFmtId="0" fontId="21" fillId="0" borderId="19" xfId="0" applyFont="1" applyBorder="1"/>
    <xf numFmtId="10" fontId="26" fillId="0" borderId="0" xfId="0" applyNumberFormat="1" applyFont="1" applyProtection="1">
      <protection locked="0"/>
    </xf>
    <xf numFmtId="0" fontId="21" fillId="0" borderId="29" xfId="0" applyFont="1" applyFill="1" applyBorder="1" applyAlignment="1"/>
    <xf numFmtId="0" fontId="22" fillId="0" borderId="19" xfId="0" applyFont="1" applyFill="1" applyBorder="1" applyAlignment="1">
      <alignment horizontal="center"/>
    </xf>
    <xf numFmtId="0" fontId="21" fillId="0" borderId="30" xfId="0" applyFont="1" applyBorder="1"/>
    <xf numFmtId="3" fontId="21" fillId="0" borderId="21" xfId="0" applyNumberFormat="1" applyFont="1" applyBorder="1"/>
    <xf numFmtId="0" fontId="21" fillId="0" borderId="47" xfId="0" applyFont="1" applyBorder="1"/>
    <xf numFmtId="0" fontId="25" fillId="0" borderId="47" xfId="0" applyFont="1" applyBorder="1" applyAlignment="1">
      <alignment horizontal="right"/>
    </xf>
    <xf numFmtId="0" fontId="27" fillId="0" borderId="0" xfId="0" applyFont="1" applyBorder="1"/>
    <xf numFmtId="0" fontId="19" fillId="0" borderId="52" xfId="0" applyFont="1" applyBorder="1"/>
    <xf numFmtId="0" fontId="19" fillId="0" borderId="135" xfId="0" applyFont="1" applyBorder="1"/>
    <xf numFmtId="0" fontId="19" fillId="0" borderId="0" xfId="0" applyFont="1"/>
    <xf numFmtId="0" fontId="19" fillId="0" borderId="135" xfId="0" applyFont="1" applyBorder="1" applyAlignment="1">
      <alignment horizontal="right" vertical="center"/>
    </xf>
    <xf numFmtId="0" fontId="27" fillId="0" borderId="85" xfId="0" applyFont="1" applyBorder="1" applyAlignment="1">
      <alignment horizontal="right" vertical="center"/>
    </xf>
    <xf numFmtId="3" fontId="15" fillId="0" borderId="27" xfId="0" applyNumberFormat="1" applyFont="1" applyBorder="1" applyProtection="1">
      <protection locked="0"/>
    </xf>
    <xf numFmtId="0" fontId="8" fillId="0" borderId="136" xfId="0" applyFont="1" applyBorder="1"/>
    <xf numFmtId="0" fontId="8" fillId="0" borderId="137" xfId="0" applyFont="1" applyBorder="1"/>
    <xf numFmtId="0" fontId="27" fillId="0" borderId="138" xfId="0" applyFont="1" applyBorder="1" applyAlignment="1">
      <alignment horizontal="right"/>
    </xf>
    <xf numFmtId="0" fontId="27" fillId="0" borderId="40" xfId="0" applyFont="1" applyBorder="1" applyAlignment="1">
      <alignment horizontal="right"/>
    </xf>
    <xf numFmtId="0" fontId="27" fillId="0" borderId="43" xfId="0" applyFont="1" applyBorder="1" applyAlignment="1">
      <alignment horizontal="right"/>
    </xf>
    <xf numFmtId="0" fontId="9" fillId="0" borderId="19" xfId="0" applyFont="1" applyBorder="1" applyAlignment="1">
      <alignment horizontal="right"/>
    </xf>
    <xf numFmtId="0" fontId="9" fillId="0" borderId="46" xfId="0" applyFont="1" applyBorder="1" applyAlignment="1">
      <alignment horizontal="right"/>
    </xf>
    <xf numFmtId="0" fontId="2" fillId="0" borderId="47" xfId="0" applyFont="1" applyBorder="1" applyAlignment="1">
      <alignment horizontal="right"/>
    </xf>
    <xf numFmtId="0" fontId="2" fillId="0" borderId="30" xfId="0" applyFont="1" applyBorder="1" applyAlignment="1">
      <alignment horizontal="right"/>
    </xf>
    <xf numFmtId="170" fontId="0" fillId="0" borderId="21" xfId="0" applyNumberFormat="1" applyBorder="1" applyProtection="1"/>
    <xf numFmtId="170" fontId="0" fillId="0" borderId="45" xfId="0" applyNumberFormat="1" applyBorder="1"/>
    <xf numFmtId="170" fontId="0" fillId="0" borderId="45" xfId="0" applyNumberFormat="1" applyBorder="1" applyProtection="1"/>
    <xf numFmtId="170" fontId="0" fillId="0" borderId="7" xfId="0" applyNumberFormat="1" applyBorder="1"/>
    <xf numFmtId="170" fontId="0" fillId="0" borderId="0" xfId="0" applyNumberFormat="1"/>
    <xf numFmtId="0" fontId="14" fillId="2" borderId="0" xfId="0" applyFont="1" applyFill="1"/>
    <xf numFmtId="0" fontId="4" fillId="0" borderId="31" xfId="0" applyFont="1" applyBorder="1"/>
    <xf numFmtId="0" fontId="4" fillId="0" borderId="15" xfId="0" applyFont="1" applyBorder="1" applyProtection="1">
      <protection locked="0"/>
    </xf>
    <xf numFmtId="171" fontId="0" fillId="0" borderId="8" xfId="0" applyNumberFormat="1" applyBorder="1"/>
    <xf numFmtId="171" fontId="0" fillId="0" borderId="19" xfId="0" applyNumberFormat="1" applyBorder="1"/>
    <xf numFmtId="0" fontId="8" fillId="0" borderId="142" xfId="0" applyFont="1" applyBorder="1" applyAlignment="1">
      <alignment vertical="top" wrapText="1"/>
    </xf>
    <xf numFmtId="171" fontId="15" fillId="0" borderId="8" xfId="0" applyNumberFormat="1" applyFont="1" applyBorder="1" applyProtection="1">
      <protection locked="0"/>
    </xf>
    <xf numFmtId="0" fontId="4" fillId="0" borderId="53" xfId="0" applyFont="1" applyBorder="1" applyProtection="1">
      <protection locked="0"/>
    </xf>
    <xf numFmtId="171" fontId="0" fillId="0" borderId="8" xfId="0" applyNumberFormat="1" applyBorder="1" applyProtection="1"/>
    <xf numFmtId="171" fontId="0" fillId="0" borderId="58" xfId="0" applyNumberFormat="1" applyBorder="1" applyProtection="1"/>
    <xf numFmtId="171" fontId="0" fillId="0" borderId="8" xfId="0" applyNumberFormat="1" applyBorder="1" applyProtection="1">
      <protection locked="0"/>
    </xf>
    <xf numFmtId="171" fontId="0" fillId="0" borderId="17" xfId="0" applyNumberFormat="1" applyBorder="1"/>
    <xf numFmtId="171" fontId="0" fillId="0" borderId="17" xfId="0" applyNumberFormat="1" applyBorder="1" applyProtection="1"/>
    <xf numFmtId="171" fontId="0" fillId="0" borderId="62" xfId="0" applyNumberFormat="1" applyBorder="1" applyProtection="1"/>
    <xf numFmtId="171" fontId="0" fillId="0" borderId="19" xfId="0" applyNumberFormat="1" applyBorder="1" applyProtection="1"/>
    <xf numFmtId="171" fontId="0" fillId="0" borderId="49" xfId="0" applyNumberFormat="1" applyBorder="1"/>
    <xf numFmtId="171" fontId="0" fillId="0" borderId="49" xfId="0" applyNumberFormat="1" applyBorder="1" applyProtection="1"/>
    <xf numFmtId="171" fontId="0" fillId="0" borderId="110" xfId="0" applyNumberFormat="1" applyBorder="1"/>
    <xf numFmtId="171" fontId="0" fillId="0" borderId="110" xfId="0" applyNumberFormat="1" applyBorder="1" applyProtection="1"/>
    <xf numFmtId="171" fontId="0" fillId="0" borderId="32" xfId="0" applyNumberFormat="1" applyBorder="1" applyProtection="1">
      <protection locked="0"/>
    </xf>
    <xf numFmtId="0" fontId="6" fillId="0" borderId="0" xfId="0" applyFont="1" applyProtection="1">
      <protection locked="0"/>
    </xf>
    <xf numFmtId="0" fontId="0" fillId="0" borderId="0" xfId="0" applyBorder="1" applyProtection="1">
      <protection locked="0"/>
    </xf>
    <xf numFmtId="0" fontId="7" fillId="0" borderId="0" xfId="0" applyFont="1" applyBorder="1" applyProtection="1">
      <protection locked="0"/>
    </xf>
    <xf numFmtId="0" fontId="8" fillId="0" borderId="0" xfId="0" applyFont="1" applyBorder="1" applyProtection="1">
      <protection locked="0"/>
    </xf>
    <xf numFmtId="3" fontId="0" fillId="0" borderId="0" xfId="0" applyNumberFormat="1" applyBorder="1" applyProtection="1">
      <protection locked="0"/>
    </xf>
    <xf numFmtId="0" fontId="21" fillId="0" borderId="115" xfId="0" applyFont="1" applyBorder="1" applyProtection="1">
      <protection locked="0"/>
    </xf>
    <xf numFmtId="0" fontId="21" fillId="0" borderId="116" xfId="0" applyFont="1" applyBorder="1" applyProtection="1">
      <protection locked="0"/>
    </xf>
    <xf numFmtId="0" fontId="21" fillId="0" borderId="117" xfId="0" applyFont="1" applyBorder="1" applyProtection="1">
      <protection locked="0"/>
    </xf>
    <xf numFmtId="3" fontId="21" fillId="0" borderId="116" xfId="0" applyNumberFormat="1" applyFont="1" applyBorder="1" applyProtection="1">
      <protection locked="0"/>
    </xf>
    <xf numFmtId="0" fontId="21" fillId="0" borderId="140" xfId="0" applyFont="1" applyBorder="1" applyAlignment="1" applyProtection="1">
      <alignment horizontal="right"/>
      <protection locked="0"/>
    </xf>
    <xf numFmtId="0" fontId="21" fillId="0" borderId="141" xfId="0" applyFont="1" applyBorder="1" applyAlignment="1" applyProtection="1">
      <alignment horizontal="right"/>
      <protection locked="0"/>
    </xf>
    <xf numFmtId="0" fontId="22" fillId="0" borderId="118" xfId="0" applyFont="1" applyBorder="1" applyAlignment="1" applyProtection="1">
      <alignment horizontal="right"/>
      <protection locked="0"/>
    </xf>
    <xf numFmtId="0" fontId="21" fillId="0" borderId="119" xfId="0" applyFont="1" applyBorder="1" applyProtection="1">
      <protection locked="0"/>
    </xf>
    <xf numFmtId="0" fontId="21" fillId="0" borderId="0" xfId="0" applyFont="1" applyBorder="1" applyProtection="1">
      <protection locked="0"/>
    </xf>
    <xf numFmtId="0" fontId="21" fillId="0" borderId="134" xfId="0" applyFont="1" applyBorder="1" applyProtection="1">
      <protection locked="0"/>
    </xf>
    <xf numFmtId="3" fontId="21" fillId="0" borderId="0" xfId="0" applyNumberFormat="1" applyFont="1" applyBorder="1" applyProtection="1">
      <protection locked="0"/>
    </xf>
    <xf numFmtId="0" fontId="21" fillId="0" borderId="139" xfId="0" applyFont="1" applyBorder="1" applyProtection="1">
      <protection locked="0"/>
    </xf>
    <xf numFmtId="0" fontId="22" fillId="0" borderId="118" xfId="0" applyFont="1" applyBorder="1" applyProtection="1">
      <protection locked="0"/>
    </xf>
    <xf numFmtId="0" fontId="22" fillId="0" borderId="120" xfId="0" applyFont="1" applyBorder="1" applyProtection="1">
      <protection locked="0"/>
    </xf>
    <xf numFmtId="0" fontId="22" fillId="0" borderId="121" xfId="0" applyFont="1" applyBorder="1" applyProtection="1">
      <protection locked="0"/>
    </xf>
    <xf numFmtId="0" fontId="22" fillId="0" borderId="119" xfId="0" applyFont="1" applyBorder="1" applyProtection="1">
      <protection locked="0"/>
    </xf>
    <xf numFmtId="0" fontId="22" fillId="0" borderId="0" xfId="0" applyFont="1" applyBorder="1" applyProtection="1">
      <protection locked="0"/>
    </xf>
    <xf numFmtId="3" fontId="22" fillId="0" borderId="0" xfId="0" applyNumberFormat="1" applyFont="1" applyBorder="1" applyProtection="1">
      <protection locked="0"/>
    </xf>
    <xf numFmtId="0" fontId="22" fillId="0" borderId="47" xfId="0" applyFont="1" applyBorder="1" applyProtection="1">
      <protection locked="0"/>
    </xf>
    <xf numFmtId="0" fontId="22" fillId="0" borderId="11" xfId="0" applyFont="1" applyBorder="1" applyProtection="1">
      <protection locked="0"/>
    </xf>
    <xf numFmtId="0" fontId="21" fillId="0" borderId="13" xfId="0" applyFont="1" applyBorder="1" applyProtection="1">
      <protection locked="0"/>
    </xf>
    <xf numFmtId="0" fontId="21" fillId="0" borderId="9" xfId="0" applyFont="1" applyBorder="1" applyProtection="1">
      <protection locked="0"/>
    </xf>
    <xf numFmtId="3" fontId="21" fillId="0" borderId="7" xfId="0" applyNumberFormat="1" applyFont="1" applyBorder="1" applyProtection="1">
      <protection locked="0"/>
    </xf>
    <xf numFmtId="0" fontId="22" fillId="0" borderId="12" xfId="0" applyFont="1" applyBorder="1" applyProtection="1">
      <protection locked="0"/>
    </xf>
    <xf numFmtId="0" fontId="21" fillId="0" borderId="14" xfId="0" applyFont="1" applyBorder="1" applyProtection="1">
      <protection locked="0"/>
    </xf>
    <xf numFmtId="9" fontId="21" fillId="0" borderId="10" xfId="0" applyNumberFormat="1" applyFont="1" applyBorder="1" applyProtection="1">
      <protection locked="0"/>
    </xf>
    <xf numFmtId="3" fontId="21" fillId="0" borderId="8" xfId="0" applyNumberFormat="1" applyFont="1" applyBorder="1" applyProtection="1">
      <protection locked="0"/>
    </xf>
    <xf numFmtId="0" fontId="21" fillId="0" borderId="10" xfId="0" applyFont="1" applyBorder="1" applyProtection="1">
      <protection locked="0"/>
    </xf>
    <xf numFmtId="0" fontId="21" fillId="0" borderId="12" xfId="0" applyFont="1" applyBorder="1" applyProtection="1">
      <protection locked="0"/>
    </xf>
    <xf numFmtId="0" fontId="21" fillId="0" borderId="8" xfId="0" applyFont="1" applyBorder="1" applyProtection="1">
      <protection locked="0"/>
    </xf>
    <xf numFmtId="0" fontId="21" fillId="0" borderId="111" xfId="0" applyFont="1" applyBorder="1" applyProtection="1">
      <protection locked="0"/>
    </xf>
    <xf numFmtId="0" fontId="21" fillId="0" borderId="15" xfId="0" applyFont="1" applyBorder="1" applyProtection="1">
      <protection locked="0"/>
    </xf>
    <xf numFmtId="0" fontId="21" fillId="0" borderId="16" xfId="0" applyFont="1" applyBorder="1" applyProtection="1">
      <protection locked="0"/>
    </xf>
    <xf numFmtId="3" fontId="21" fillId="0" borderId="17" xfId="0" applyNumberFormat="1" applyFont="1" applyBorder="1" applyProtection="1">
      <protection locked="0"/>
    </xf>
    <xf numFmtId="0" fontId="24" fillId="0" borderId="37" xfId="0" applyFont="1" applyBorder="1" applyProtection="1">
      <protection locked="0"/>
    </xf>
    <xf numFmtId="0" fontId="24" fillId="0" borderId="40" xfId="0" applyFont="1" applyBorder="1" applyProtection="1">
      <protection locked="0"/>
    </xf>
    <xf numFmtId="3" fontId="24" fillId="0" borderId="40" xfId="0" applyNumberFormat="1" applyFont="1" applyBorder="1" applyProtection="1">
      <protection locked="0"/>
    </xf>
    <xf numFmtId="0" fontId="24" fillId="0" borderId="29" xfId="0" applyFont="1" applyBorder="1" applyProtection="1">
      <protection locked="0"/>
    </xf>
    <xf numFmtId="0" fontId="24" fillId="0" borderId="49" xfId="0" applyFont="1" applyBorder="1" applyProtection="1">
      <protection locked="0"/>
    </xf>
    <xf numFmtId="0" fontId="24" fillId="0" borderId="0" xfId="0" applyFont="1" applyBorder="1" applyProtection="1">
      <protection locked="0"/>
    </xf>
    <xf numFmtId="3" fontId="24" fillId="0" borderId="0" xfId="0" applyNumberFormat="1" applyFont="1" applyBorder="1" applyProtection="1">
      <protection locked="0"/>
    </xf>
    <xf numFmtId="0" fontId="22" fillId="0" borderId="110" xfId="0" applyFont="1" applyBorder="1" applyProtection="1">
      <protection locked="0"/>
    </xf>
    <xf numFmtId="0" fontId="21" fillId="0" borderId="0" xfId="0" applyFont="1" applyProtection="1">
      <protection locked="0"/>
    </xf>
    <xf numFmtId="0" fontId="24" fillId="0" borderId="13" xfId="0" applyFont="1" applyBorder="1" applyProtection="1">
      <protection locked="0"/>
    </xf>
    <xf numFmtId="0" fontId="25" fillId="0" borderId="14" xfId="0" applyFont="1" applyBorder="1" applyAlignment="1" applyProtection="1">
      <alignment horizontal="right"/>
      <protection locked="0"/>
    </xf>
    <xf numFmtId="0" fontId="24" fillId="0" borderId="12" xfId="0" applyFont="1" applyBorder="1" applyProtection="1">
      <protection locked="0"/>
    </xf>
    <xf numFmtId="164" fontId="21" fillId="0" borderId="8" xfId="0" applyNumberFormat="1" applyFont="1" applyBorder="1" applyProtection="1">
      <protection locked="0"/>
    </xf>
    <xf numFmtId="0" fontId="21" fillId="0" borderId="20" xfId="0" applyFont="1" applyBorder="1" applyProtection="1">
      <protection locked="0"/>
    </xf>
    <xf numFmtId="164" fontId="21" fillId="0" borderId="17" xfId="0" applyNumberFormat="1" applyFont="1" applyBorder="1" applyProtection="1">
      <protection locked="0"/>
    </xf>
    <xf numFmtId="0" fontId="21" fillId="0" borderId="19" xfId="0" applyFont="1" applyBorder="1" applyProtection="1">
      <protection locked="0"/>
    </xf>
    <xf numFmtId="164" fontId="21" fillId="0" borderId="19" xfId="0" applyNumberFormat="1" applyFont="1" applyBorder="1" applyProtection="1">
      <protection locked="0"/>
    </xf>
    <xf numFmtId="0" fontId="21" fillId="0" borderId="18" xfId="0" applyFont="1" applyBorder="1" applyProtection="1">
      <protection locked="0"/>
    </xf>
    <xf numFmtId="164" fontId="21" fillId="0" borderId="18" xfId="0" applyNumberFormat="1" applyFont="1" applyBorder="1" applyProtection="1">
      <protection locked="0"/>
    </xf>
    <xf numFmtId="0" fontId="22" fillId="0" borderId="133" xfId="0" applyFont="1" applyBorder="1" applyProtection="1">
      <protection locked="0"/>
    </xf>
    <xf numFmtId="169" fontId="0" fillId="0" borderId="0" xfId="0" applyNumberFormat="1" applyProtection="1">
      <protection locked="0"/>
    </xf>
    <xf numFmtId="0" fontId="8" fillId="0" borderId="0" xfId="0" applyFont="1" applyProtection="1">
      <protection locked="0"/>
    </xf>
    <xf numFmtId="0" fontId="11" fillId="3" borderId="73" xfId="0" applyFont="1" applyFill="1" applyBorder="1" applyProtection="1">
      <protection locked="0"/>
    </xf>
    <xf numFmtId="0" fontId="11" fillId="3" borderId="45" xfId="0" applyFont="1" applyFill="1" applyBorder="1" applyProtection="1">
      <protection locked="0"/>
    </xf>
    <xf numFmtId="0" fontId="11" fillId="3" borderId="74" xfId="0" applyFont="1" applyFill="1" applyBorder="1" applyProtection="1">
      <protection locked="0"/>
    </xf>
    <xf numFmtId="0" fontId="11" fillId="0" borderId="35" xfId="0" applyFont="1" applyFill="1" applyBorder="1" applyProtection="1">
      <protection locked="0"/>
    </xf>
    <xf numFmtId="0" fontId="0" fillId="3" borderId="45" xfId="0" applyFill="1" applyBorder="1" applyProtection="1">
      <protection locked="0"/>
    </xf>
    <xf numFmtId="0" fontId="0" fillId="0" borderId="70" xfId="0" applyBorder="1" applyProtection="1">
      <protection locked="0"/>
    </xf>
    <xf numFmtId="0" fontId="0" fillId="0" borderId="71" xfId="0" applyBorder="1" applyProtection="1">
      <protection locked="0"/>
    </xf>
    <xf numFmtId="0" fontId="0" fillId="0" borderId="72" xfId="0" applyBorder="1" applyProtection="1">
      <protection locked="0"/>
    </xf>
    <xf numFmtId="0" fontId="0" fillId="0" borderId="52" xfId="0" applyBorder="1" applyProtection="1">
      <protection locked="0"/>
    </xf>
    <xf numFmtId="0" fontId="0" fillId="0" borderId="53" xfId="0" applyBorder="1" applyProtection="1">
      <protection locked="0"/>
    </xf>
    <xf numFmtId="0" fontId="0" fillId="0" borderId="61" xfId="0" applyBorder="1" applyProtection="1">
      <protection locked="0"/>
    </xf>
    <xf numFmtId="0" fontId="0" fillId="0" borderId="66" xfId="0" applyBorder="1" applyProtection="1">
      <protection locked="0"/>
    </xf>
    <xf numFmtId="0" fontId="12" fillId="0" borderId="67" xfId="0" applyFont="1" applyBorder="1" applyProtection="1">
      <protection locked="0"/>
    </xf>
    <xf numFmtId="0" fontId="0" fillId="0" borderId="69" xfId="0" applyBorder="1" applyProtection="1">
      <protection locked="0"/>
    </xf>
    <xf numFmtId="0" fontId="0" fillId="0" borderId="68" xfId="0" applyBorder="1" applyProtection="1">
      <protection locked="0"/>
    </xf>
    <xf numFmtId="0" fontId="9" fillId="0" borderId="52" xfId="0" applyFont="1" applyBorder="1" applyAlignment="1" applyProtection="1">
      <alignment horizontal="right"/>
      <protection locked="0"/>
    </xf>
    <xf numFmtId="0" fontId="0" fillId="0" borderId="63" xfId="0" applyBorder="1" applyProtection="1">
      <protection locked="0"/>
    </xf>
    <xf numFmtId="0" fontId="9" fillId="0" borderId="53" xfId="0" applyFont="1" applyBorder="1" applyAlignment="1" applyProtection="1">
      <alignment horizontal="right"/>
      <protection locked="0"/>
    </xf>
    <xf numFmtId="0" fontId="9" fillId="0" borderId="61" xfId="0" applyFont="1" applyBorder="1" applyAlignment="1" applyProtection="1">
      <alignment horizontal="right"/>
      <protection locked="0"/>
    </xf>
    <xf numFmtId="0" fontId="9" fillId="0" borderId="55" xfId="0" applyFont="1" applyBorder="1" applyAlignment="1" applyProtection="1">
      <alignment horizontal="right"/>
      <protection locked="0"/>
    </xf>
    <xf numFmtId="0" fontId="0" fillId="0" borderId="55" xfId="0" applyBorder="1" applyProtection="1">
      <protection locked="0"/>
    </xf>
    <xf numFmtId="0" fontId="8" fillId="0" borderId="68" xfId="0" applyFont="1" applyBorder="1" applyProtection="1">
      <protection locked="0"/>
    </xf>
    <xf numFmtId="0" fontId="11" fillId="0" borderId="0" xfId="0" applyFont="1" applyProtection="1">
      <protection locked="0"/>
    </xf>
    <xf numFmtId="0" fontId="0" fillId="0" borderId="29" xfId="0" applyBorder="1" applyProtection="1">
      <protection locked="0"/>
    </xf>
    <xf numFmtId="0" fontId="0" fillId="0" borderId="19" xfId="0" applyBorder="1" applyProtection="1">
      <protection locked="0"/>
    </xf>
    <xf numFmtId="0" fontId="9" fillId="0" borderId="19" xfId="0" applyFont="1" applyBorder="1" applyAlignment="1" applyProtection="1">
      <alignment horizontal="right"/>
      <protection locked="0"/>
    </xf>
    <xf numFmtId="0" fontId="2" fillId="0" borderId="30" xfId="0" applyFont="1" applyBorder="1" applyAlignment="1" applyProtection="1">
      <alignment horizontal="right"/>
      <protection locked="0"/>
    </xf>
    <xf numFmtId="3" fontId="0" fillId="0" borderId="26" xfId="0" applyNumberFormat="1" applyBorder="1" applyProtection="1">
      <protection locked="0"/>
    </xf>
    <xf numFmtId="3" fontId="0" fillId="0" borderId="27" xfId="0" applyNumberFormat="1" applyBorder="1" applyProtection="1">
      <protection locked="0"/>
    </xf>
    <xf numFmtId="0" fontId="0" fillId="0" borderId="27" xfId="0" applyBorder="1" applyProtection="1">
      <protection locked="0"/>
    </xf>
    <xf numFmtId="0" fontId="0" fillId="0" borderId="28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22" xfId="0" applyBorder="1" applyProtection="1">
      <protection locked="0"/>
    </xf>
    <xf numFmtId="3" fontId="0" fillId="0" borderId="22" xfId="0" applyNumberFormat="1" applyBorder="1" applyProtection="1">
      <protection locked="0"/>
    </xf>
    <xf numFmtId="0" fontId="0" fillId="0" borderId="10" xfId="0" applyBorder="1" applyProtection="1">
      <protection locked="0"/>
    </xf>
    <xf numFmtId="9" fontId="0" fillId="0" borderId="10" xfId="0" applyNumberFormat="1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2" xfId="0" applyBorder="1" applyProtection="1">
      <protection locked="0"/>
    </xf>
    <xf numFmtId="0" fontId="0" fillId="0" borderId="1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20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2" xfId="0" applyBorder="1" applyProtection="1">
      <protection locked="0"/>
    </xf>
    <xf numFmtId="0" fontId="14" fillId="2" borderId="81" xfId="0" applyFont="1" applyFill="1" applyBorder="1"/>
    <xf numFmtId="0" fontId="0" fillId="0" borderId="96" xfId="0" applyBorder="1"/>
    <xf numFmtId="0" fontId="4" fillId="0" borderId="59" xfId="0" applyFont="1" applyBorder="1"/>
    <xf numFmtId="0" fontId="4" fillId="0" borderId="29" xfId="0" applyFont="1" applyBorder="1"/>
    <xf numFmtId="0" fontId="4" fillId="0" borderId="59" xfId="0" applyFont="1" applyBorder="1" applyAlignment="1">
      <alignment vertical="top" wrapText="1"/>
    </xf>
    <xf numFmtId="0" fontId="4" fillId="0" borderId="100" xfId="0" applyFont="1" applyBorder="1"/>
    <xf numFmtId="167" fontId="15" fillId="0" borderId="8" xfId="0" applyNumberFormat="1" applyFont="1" applyBorder="1" applyProtection="1">
      <protection locked="0"/>
    </xf>
    <xf numFmtId="167" fontId="0" fillId="0" borderId="8" xfId="0" applyNumberFormat="1" applyBorder="1"/>
    <xf numFmtId="167" fontId="0" fillId="0" borderId="54" xfId="0" applyNumberFormat="1" applyBorder="1"/>
    <xf numFmtId="172" fontId="15" fillId="0" borderId="8" xfId="0" applyNumberFormat="1" applyFont="1" applyBorder="1" applyProtection="1">
      <protection locked="0"/>
    </xf>
    <xf numFmtId="172" fontId="0" fillId="0" borderId="8" xfId="0" applyNumberFormat="1" applyBorder="1"/>
    <xf numFmtId="172" fontId="0" fillId="0" borderId="54" xfId="0" applyNumberFormat="1" applyBorder="1"/>
    <xf numFmtId="172" fontId="0" fillId="0" borderId="75" xfId="0" applyNumberFormat="1" applyBorder="1"/>
    <xf numFmtId="172" fontId="9" fillId="0" borderId="8" xfId="0" applyNumberFormat="1" applyFont="1" applyBorder="1"/>
    <xf numFmtId="172" fontId="0" fillId="0" borderId="56" xfId="0" applyNumberFormat="1" applyBorder="1"/>
    <xf numFmtId="172" fontId="0" fillId="0" borderId="57" xfId="0" applyNumberFormat="1" applyBorder="1"/>
    <xf numFmtId="167" fontId="9" fillId="0" borderId="8" xfId="0" applyNumberFormat="1" applyFont="1" applyBorder="1"/>
    <xf numFmtId="167" fontId="2" fillId="0" borderId="22" xfId="0" applyNumberFormat="1" applyFont="1" applyBorder="1"/>
    <xf numFmtId="167" fontId="0" fillId="0" borderId="22" xfId="0" applyNumberFormat="1" applyBorder="1"/>
    <xf numFmtId="167" fontId="0" fillId="0" borderId="17" xfId="0" applyNumberFormat="1" applyBorder="1"/>
    <xf numFmtId="167" fontId="0" fillId="0" borderId="19" xfId="0" applyNumberFormat="1" applyBorder="1"/>
    <xf numFmtId="167" fontId="0" fillId="0" borderId="1" xfId="0" applyNumberFormat="1" applyBorder="1"/>
    <xf numFmtId="167" fontId="0" fillId="0" borderId="36" xfId="0" applyNumberFormat="1" applyBorder="1"/>
    <xf numFmtId="167" fontId="0" fillId="0" borderId="30" xfId="0" applyNumberFormat="1" applyBorder="1"/>
    <xf numFmtId="167" fontId="15" fillId="0" borderId="23" xfId="0" applyNumberFormat="1" applyFont="1" applyBorder="1" applyProtection="1">
      <protection locked="0"/>
    </xf>
    <xf numFmtId="167" fontId="0" fillId="0" borderId="14" xfId="0" applyNumberFormat="1" applyBorder="1"/>
    <xf numFmtId="167" fontId="15" fillId="0" borderId="38" xfId="0" applyNumberFormat="1" applyFont="1" applyBorder="1" applyProtection="1">
      <protection locked="0"/>
    </xf>
    <xf numFmtId="167" fontId="0" fillId="0" borderId="7" xfId="0" applyNumberFormat="1" applyBorder="1"/>
    <xf numFmtId="167" fontId="0" fillId="0" borderId="21" xfId="0" applyNumberFormat="1" applyBorder="1"/>
    <xf numFmtId="167" fontId="0" fillId="0" borderId="13" xfId="0" applyNumberFormat="1" applyBorder="1"/>
    <xf numFmtId="167" fontId="20" fillId="0" borderId="23" xfId="0" applyNumberFormat="1" applyFont="1" applyBorder="1" applyProtection="1"/>
    <xf numFmtId="167" fontId="15" fillId="0" borderId="24" xfId="0" applyNumberFormat="1" applyFont="1" applyBorder="1" applyProtection="1">
      <protection locked="0"/>
    </xf>
    <xf numFmtId="167" fontId="0" fillId="0" borderId="20" xfId="0" applyNumberFormat="1" applyBorder="1"/>
    <xf numFmtId="167" fontId="0" fillId="0" borderId="8" xfId="0" applyNumberFormat="1" applyBorder="1" applyProtection="1"/>
    <xf numFmtId="167" fontId="15" fillId="0" borderId="41" xfId="0" applyNumberFormat="1" applyFont="1" applyBorder="1" applyProtection="1">
      <protection locked="0"/>
    </xf>
    <xf numFmtId="167" fontId="0" fillId="0" borderId="17" xfId="0" applyNumberFormat="1" applyBorder="1" applyProtection="1"/>
    <xf numFmtId="167" fontId="0" fillId="0" borderId="29" xfId="0" applyNumberFormat="1" applyBorder="1"/>
    <xf numFmtId="167" fontId="0" fillId="0" borderId="47" xfId="0" applyNumberFormat="1" applyBorder="1"/>
    <xf numFmtId="167" fontId="0" fillId="0" borderId="0" xfId="0" applyNumberFormat="1" applyProtection="1">
      <protection locked="0"/>
    </xf>
    <xf numFmtId="167" fontId="0" fillId="0" borderId="0" xfId="0" applyNumberFormat="1"/>
    <xf numFmtId="167" fontId="9" fillId="0" borderId="22" xfId="0" applyNumberFormat="1" applyFont="1" applyBorder="1"/>
    <xf numFmtId="167" fontId="18" fillId="0" borderId="8" xfId="0" applyNumberFormat="1" applyFont="1" applyBorder="1" applyProtection="1">
      <protection locked="0"/>
    </xf>
    <xf numFmtId="167" fontId="0" fillId="0" borderId="32" xfId="0" applyNumberFormat="1" applyBorder="1"/>
    <xf numFmtId="167" fontId="0" fillId="0" borderId="33" xfId="0" applyNumberFormat="1" applyBorder="1"/>
    <xf numFmtId="167" fontId="8" fillId="0" borderId="19" xfId="0" applyNumberFormat="1" applyFont="1" applyBorder="1"/>
    <xf numFmtId="167" fontId="15" fillId="0" borderId="10" xfId="0" applyNumberFormat="1" applyFont="1" applyBorder="1" applyProtection="1">
      <protection locked="0"/>
    </xf>
    <xf numFmtId="167" fontId="15" fillId="0" borderId="58" xfId="0" applyNumberFormat="1" applyFont="1" applyBorder="1" applyProtection="1">
      <protection locked="0"/>
    </xf>
    <xf numFmtId="167" fontId="15" fillId="0" borderId="16" xfId="0" applyNumberFormat="1" applyFont="1" applyBorder="1" applyProtection="1">
      <protection locked="0"/>
    </xf>
    <xf numFmtId="167" fontId="15" fillId="0" borderId="17" xfId="0" applyNumberFormat="1" applyFont="1" applyBorder="1" applyProtection="1">
      <protection locked="0"/>
    </xf>
    <xf numFmtId="167" fontId="15" fillId="0" borderId="62" xfId="0" applyNumberFormat="1" applyFont="1" applyBorder="1" applyProtection="1">
      <protection locked="0"/>
    </xf>
    <xf numFmtId="167" fontId="0" fillId="0" borderId="25" xfId="0" applyNumberFormat="1" applyBorder="1"/>
    <xf numFmtId="167" fontId="15" fillId="0" borderId="26" xfId="0" applyNumberFormat="1" applyFont="1" applyBorder="1" applyProtection="1">
      <protection locked="0"/>
    </xf>
    <xf numFmtId="167" fontId="15" fillId="0" borderId="27" xfId="0" applyNumberFormat="1" applyFont="1" applyBorder="1" applyProtection="1">
      <protection locked="0"/>
    </xf>
    <xf numFmtId="167" fontId="15" fillId="0" borderId="64" xfId="0" applyNumberFormat="1" applyFont="1" applyBorder="1" applyProtection="1">
      <protection locked="0"/>
    </xf>
    <xf numFmtId="167" fontId="0" fillId="0" borderId="28" xfId="0" applyNumberFormat="1" applyBorder="1"/>
    <xf numFmtId="167" fontId="15" fillId="0" borderId="26" xfId="0" applyNumberFormat="1" applyFont="1" applyBorder="1"/>
    <xf numFmtId="167" fontId="15" fillId="0" borderId="27" xfId="0" applyNumberFormat="1" applyFont="1" applyBorder="1"/>
    <xf numFmtId="167" fontId="15" fillId="0" borderId="64" xfId="0" applyNumberFormat="1" applyFont="1" applyBorder="1"/>
    <xf numFmtId="167" fontId="20" fillId="0" borderId="10" xfId="0" applyNumberFormat="1" applyFont="1" applyBorder="1"/>
    <xf numFmtId="167" fontId="20" fillId="0" borderId="8" xfId="0" applyNumberFormat="1" applyFont="1" applyBorder="1"/>
    <xf numFmtId="167" fontId="20" fillId="0" borderId="58" xfId="0" applyNumberFormat="1" applyFont="1" applyBorder="1"/>
    <xf numFmtId="167" fontId="15" fillId="0" borderId="16" xfId="0" applyNumberFormat="1" applyFont="1" applyBorder="1"/>
    <xf numFmtId="167" fontId="15" fillId="0" borderId="17" xfId="0" applyNumberFormat="1" applyFont="1" applyBorder="1"/>
    <xf numFmtId="167" fontId="15" fillId="0" borderId="62" xfId="0" applyNumberFormat="1" applyFont="1" applyBorder="1"/>
    <xf numFmtId="167" fontId="0" fillId="0" borderId="26" xfId="0" applyNumberFormat="1" applyBorder="1"/>
    <xf numFmtId="167" fontId="0" fillId="0" borderId="27" xfId="0" applyNumberFormat="1" applyBorder="1"/>
    <xf numFmtId="167" fontId="0" fillId="0" borderId="64" xfId="0" applyNumberFormat="1" applyBorder="1"/>
    <xf numFmtId="167" fontId="0" fillId="0" borderId="16" xfId="0" applyNumberFormat="1" applyBorder="1"/>
    <xf numFmtId="167" fontId="0" fillId="0" borderId="62" xfId="0" applyNumberFormat="1" applyBorder="1"/>
    <xf numFmtId="167" fontId="0" fillId="0" borderId="46" xfId="0" applyNumberFormat="1" applyBorder="1"/>
    <xf numFmtId="167" fontId="28" fillId="0" borderId="10" xfId="0" applyNumberFormat="1" applyFont="1" applyBorder="1"/>
    <xf numFmtId="167" fontId="0" fillId="0" borderId="10" xfId="0" applyNumberFormat="1" applyBorder="1"/>
    <xf numFmtId="167" fontId="2" fillId="0" borderId="8" xfId="0" applyNumberFormat="1" applyFont="1" applyBorder="1"/>
    <xf numFmtId="167" fontId="15" fillId="0" borderId="8" xfId="0" applyNumberFormat="1" applyFont="1" applyBorder="1"/>
    <xf numFmtId="167" fontId="15" fillId="0" borderId="10" xfId="0" applyNumberFormat="1" applyFont="1" applyBorder="1"/>
    <xf numFmtId="167" fontId="0" fillId="0" borderId="2" xfId="0" applyNumberFormat="1" applyBorder="1"/>
    <xf numFmtId="167" fontId="0" fillId="0" borderId="8" xfId="0" applyNumberFormat="1" applyBorder="1" applyProtection="1">
      <protection locked="0"/>
    </xf>
    <xf numFmtId="167" fontId="0" fillId="0" borderId="22" xfId="0" applyNumberFormat="1" applyBorder="1" applyProtection="1">
      <protection locked="0"/>
    </xf>
    <xf numFmtId="167" fontId="0" fillId="0" borderId="17" xfId="0" applyNumberFormat="1" applyBorder="1" applyProtection="1">
      <protection locked="0"/>
    </xf>
    <xf numFmtId="167" fontId="0" fillId="0" borderId="25" xfId="0" applyNumberFormat="1" applyBorder="1" applyProtection="1">
      <protection locked="0"/>
    </xf>
    <xf numFmtId="167" fontId="0" fillId="0" borderId="19" xfId="0" applyNumberFormat="1" applyBorder="1" applyProtection="1">
      <protection locked="0"/>
    </xf>
    <xf numFmtId="167" fontId="0" fillId="0" borderId="30" xfId="0" applyNumberFormat="1" applyBorder="1" applyProtection="1">
      <protection locked="0"/>
    </xf>
    <xf numFmtId="167" fontId="0" fillId="0" borderId="1" xfId="0" applyNumberFormat="1" applyBorder="1" applyProtection="1">
      <protection locked="0"/>
    </xf>
    <xf numFmtId="167" fontId="0" fillId="0" borderId="36" xfId="0" applyNumberFormat="1" applyBorder="1" applyProtection="1">
      <protection locked="0"/>
    </xf>
    <xf numFmtId="167" fontId="0" fillId="0" borderId="27" xfId="0" applyNumberFormat="1" applyBorder="1" applyProtection="1">
      <protection locked="0"/>
    </xf>
    <xf numFmtId="167" fontId="0" fillId="0" borderId="28" xfId="0" applyNumberFormat="1" applyBorder="1" applyProtection="1">
      <protection locked="0"/>
    </xf>
    <xf numFmtId="167" fontId="0" fillId="0" borderId="32" xfId="0" applyNumberFormat="1" applyBorder="1" applyProtection="1">
      <protection locked="0"/>
    </xf>
    <xf numFmtId="167" fontId="0" fillId="0" borderId="33" xfId="0" applyNumberFormat="1" applyBorder="1" applyProtection="1">
      <protection locked="0"/>
    </xf>
    <xf numFmtId="167" fontId="0" fillId="0" borderId="85" xfId="0" applyNumberFormat="1" applyBorder="1" applyProtection="1">
      <protection locked="0"/>
    </xf>
    <xf numFmtId="167" fontId="0" fillId="0" borderId="86" xfId="0" applyNumberFormat="1" applyBorder="1" applyProtection="1">
      <protection locked="0"/>
    </xf>
    <xf numFmtId="167" fontId="0" fillId="0" borderId="54" xfId="0" applyNumberFormat="1" applyBorder="1" applyProtection="1">
      <protection locked="0"/>
    </xf>
    <xf numFmtId="167" fontId="0" fillId="0" borderId="88" xfId="0" applyNumberFormat="1" applyBorder="1" applyProtection="1">
      <protection locked="0"/>
    </xf>
    <xf numFmtId="167" fontId="0" fillId="0" borderId="89" xfId="0" applyNumberFormat="1" applyBorder="1" applyProtection="1">
      <protection locked="0"/>
    </xf>
    <xf numFmtId="167" fontId="0" fillId="0" borderId="90" xfId="0" applyNumberFormat="1" applyBorder="1" applyProtection="1">
      <protection locked="0"/>
    </xf>
    <xf numFmtId="167" fontId="0" fillId="0" borderId="71" xfId="0" applyNumberFormat="1" applyBorder="1" applyProtection="1">
      <protection locked="0"/>
    </xf>
    <xf numFmtId="167" fontId="0" fillId="0" borderId="91" xfId="0" applyNumberFormat="1" applyBorder="1" applyProtection="1">
      <protection locked="0"/>
    </xf>
    <xf numFmtId="167" fontId="0" fillId="0" borderId="92" xfId="0" applyNumberFormat="1" applyBorder="1" applyProtection="1">
      <protection locked="0"/>
    </xf>
    <xf numFmtId="167" fontId="13" fillId="0" borderId="94" xfId="0" applyNumberFormat="1" applyFont="1" applyBorder="1" applyProtection="1">
      <protection locked="0"/>
    </xf>
    <xf numFmtId="167" fontId="13" fillId="0" borderId="95" xfId="0" applyNumberFormat="1" applyFont="1" applyBorder="1" applyProtection="1">
      <protection locked="0"/>
    </xf>
    <xf numFmtId="167" fontId="0" fillId="0" borderId="3" xfId="0" applyNumberFormat="1" applyBorder="1" applyProtection="1">
      <protection locked="0"/>
    </xf>
    <xf numFmtId="167" fontId="0" fillId="0" borderId="96" xfId="0" applyNumberFormat="1" applyBorder="1" applyProtection="1">
      <protection locked="0"/>
    </xf>
    <xf numFmtId="167" fontId="0" fillId="0" borderId="97" xfId="0" applyNumberFormat="1" applyBorder="1" applyProtection="1">
      <protection locked="0"/>
    </xf>
    <xf numFmtId="167" fontId="0" fillId="0" borderId="98" xfId="0" applyNumberFormat="1" applyBorder="1" applyProtection="1">
      <protection locked="0"/>
    </xf>
    <xf numFmtId="167" fontId="0" fillId="0" borderId="65" xfId="0" applyNumberFormat="1" applyBorder="1" applyProtection="1">
      <protection locked="0"/>
    </xf>
    <xf numFmtId="167" fontId="0" fillId="0" borderId="75" xfId="0" applyNumberFormat="1" applyBorder="1" applyProtection="1">
      <protection locked="0"/>
    </xf>
    <xf numFmtId="167" fontId="0" fillId="0" borderId="59" xfId="0" applyNumberFormat="1" applyBorder="1" applyProtection="1">
      <protection locked="0"/>
    </xf>
    <xf numFmtId="167" fontId="0" fillId="0" borderId="100" xfId="0" applyNumberFormat="1" applyBorder="1" applyProtection="1">
      <protection locked="0"/>
    </xf>
    <xf numFmtId="167" fontId="0" fillId="0" borderId="106" xfId="0" applyNumberFormat="1" applyBorder="1" applyProtection="1">
      <protection locked="0"/>
    </xf>
    <xf numFmtId="167" fontId="0" fillId="0" borderId="57" xfId="0" applyNumberFormat="1" applyBorder="1" applyProtection="1">
      <protection locked="0"/>
    </xf>
    <xf numFmtId="167" fontId="0" fillId="0" borderId="102" xfId="0" applyNumberFormat="1" applyBorder="1" applyProtection="1">
      <protection locked="0"/>
    </xf>
    <xf numFmtId="167" fontId="0" fillId="0" borderId="103" xfId="0" applyNumberFormat="1" applyBorder="1" applyProtection="1">
      <protection locked="0"/>
    </xf>
    <xf numFmtId="167" fontId="0" fillId="0" borderId="64" xfId="0" applyNumberFormat="1" applyBorder="1" applyProtection="1">
      <protection locked="0"/>
    </xf>
    <xf numFmtId="167" fontId="0" fillId="0" borderId="58" xfId="0" applyNumberFormat="1" applyBorder="1" applyProtection="1">
      <protection locked="0"/>
    </xf>
    <xf numFmtId="167" fontId="15" fillId="0" borderId="59" xfId="0" applyNumberFormat="1" applyFont="1" applyBorder="1" applyProtection="1">
      <protection locked="0"/>
    </xf>
    <xf numFmtId="167" fontId="0" fillId="0" borderId="62" xfId="0" applyNumberFormat="1" applyBorder="1" applyProtection="1">
      <protection locked="0"/>
    </xf>
    <xf numFmtId="167" fontId="0" fillId="0" borderId="101" xfId="0" applyNumberFormat="1" applyBorder="1" applyProtection="1">
      <protection locked="0"/>
    </xf>
    <xf numFmtId="167" fontId="0" fillId="0" borderId="104" xfId="0" applyNumberFormat="1" applyBorder="1" applyProtection="1">
      <protection locked="0"/>
    </xf>
    <xf numFmtId="167" fontId="0" fillId="3" borderId="45" xfId="0" applyNumberFormat="1" applyFill="1" applyBorder="1" applyProtection="1">
      <protection locked="0"/>
    </xf>
    <xf numFmtId="167" fontId="11" fillId="3" borderId="74" xfId="0" applyNumberFormat="1" applyFont="1" applyFill="1" applyBorder="1" applyProtection="1">
      <protection locked="0"/>
    </xf>
    <xf numFmtId="167" fontId="0" fillId="0" borderId="72" xfId="0" applyNumberFormat="1" applyBorder="1" applyProtection="1">
      <protection locked="0"/>
    </xf>
    <xf numFmtId="167" fontId="11" fillId="3" borderId="45" xfId="0" applyNumberFormat="1" applyFont="1" applyFill="1" applyBorder="1" applyProtection="1">
      <protection locked="0"/>
    </xf>
    <xf numFmtId="167" fontId="21" fillId="0" borderId="33" xfId="0" applyNumberFormat="1" applyFont="1" applyBorder="1"/>
    <xf numFmtId="167" fontId="21" fillId="0" borderId="30" xfId="0" applyNumberFormat="1" applyFont="1" applyBorder="1"/>
    <xf numFmtId="167" fontId="21" fillId="0" borderId="22" xfId="0" applyNumberFormat="1" applyFont="1" applyBorder="1"/>
    <xf numFmtId="9" fontId="15" fillId="0" borderId="45" xfId="0" applyNumberFormat="1" applyFont="1" applyBorder="1" applyProtection="1">
      <protection locked="0"/>
    </xf>
    <xf numFmtId="9" fontId="8" fillId="0" borderId="79" xfId="0" applyNumberFormat="1" applyFont="1" applyBorder="1"/>
    <xf numFmtId="0" fontId="4" fillId="0" borderId="23" xfId="0" applyFont="1" applyBorder="1"/>
    <xf numFmtId="0" fontId="3" fillId="0" borderId="14" xfId="0" applyFont="1" applyBorder="1" applyAlignment="1">
      <alignment horizontal="right"/>
    </xf>
    <xf numFmtId="0" fontId="2" fillId="0" borderId="29" xfId="0" applyFont="1" applyBorder="1"/>
    <xf numFmtId="0" fontId="3" fillId="0" borderId="15" xfId="0" applyFont="1" applyBorder="1" applyAlignment="1">
      <alignment horizontal="right"/>
    </xf>
    <xf numFmtId="3" fontId="0" fillId="0" borderId="8" xfId="0" applyNumberFormat="1" applyBorder="1" applyProtection="1"/>
    <xf numFmtId="3" fontId="0" fillId="0" borderId="58" xfId="0" applyNumberFormat="1" applyBorder="1" applyProtection="1"/>
    <xf numFmtId="0" fontId="4" fillId="0" borderId="19" xfId="0" applyFont="1" applyBorder="1"/>
    <xf numFmtId="167" fontId="0" fillId="0" borderId="76" xfId="0" applyNumberFormat="1" applyBorder="1"/>
    <xf numFmtId="167" fontId="0" fillId="0" borderId="77" xfId="0" applyNumberFormat="1" applyBorder="1"/>
    <xf numFmtId="167" fontId="0" fillId="0" borderId="78" xfId="0" applyNumberFormat="1" applyBorder="1"/>
    <xf numFmtId="0" fontId="2" fillId="0" borderId="40" xfId="0" applyFont="1" applyBorder="1"/>
    <xf numFmtId="167" fontId="0" fillId="0" borderId="58" xfId="0" applyNumberFormat="1" applyBorder="1"/>
    <xf numFmtId="0" fontId="8" fillId="0" borderId="142" xfId="0" applyFont="1" applyBorder="1"/>
    <xf numFmtId="167" fontId="0" fillId="0" borderId="3" xfId="0" applyNumberFormat="1" applyBorder="1"/>
    <xf numFmtId="167" fontId="15" fillId="0" borderId="14" xfId="0" applyNumberFormat="1" applyFont="1" applyBorder="1"/>
    <xf numFmtId="167" fontId="15" fillId="0" borderId="20" xfId="0" applyNumberFormat="1" applyFont="1" applyBorder="1"/>
    <xf numFmtId="167" fontId="15" fillId="0" borderId="9" xfId="0" applyNumberFormat="1" applyFont="1" applyBorder="1" applyProtection="1">
      <protection locked="0"/>
    </xf>
    <xf numFmtId="166" fontId="15" fillId="0" borderId="8" xfId="0" applyNumberFormat="1" applyFont="1" applyBorder="1" applyProtection="1">
      <protection locked="0"/>
    </xf>
    <xf numFmtId="166" fontId="0" fillId="0" borderId="27" xfId="0" applyNumberFormat="1" applyBorder="1"/>
    <xf numFmtId="166" fontId="0" fillId="0" borderId="64" xfId="0" applyNumberFormat="1" applyBorder="1"/>
    <xf numFmtId="166" fontId="0" fillId="0" borderId="31" xfId="0" applyNumberFormat="1" applyBorder="1"/>
    <xf numFmtId="166" fontId="0" fillId="0" borderId="17" xfId="0" applyNumberFormat="1" applyBorder="1"/>
    <xf numFmtId="166" fontId="0" fillId="0" borderId="62" xfId="0" applyNumberFormat="1" applyBorder="1"/>
    <xf numFmtId="166" fontId="0" fillId="0" borderId="35" xfId="0" applyNumberFormat="1" applyBorder="1"/>
    <xf numFmtId="166" fontId="0" fillId="0" borderId="19" xfId="0" applyNumberFormat="1" applyBorder="1"/>
    <xf numFmtId="166" fontId="0" fillId="0" borderId="46" xfId="0" applyNumberFormat="1" applyBorder="1"/>
    <xf numFmtId="166" fontId="0" fillId="0" borderId="47" xfId="0" applyNumberFormat="1" applyBorder="1"/>
    <xf numFmtId="166" fontId="15" fillId="0" borderId="27" xfId="0" applyNumberFormat="1" applyFont="1" applyBorder="1" applyProtection="1">
      <protection locked="0"/>
    </xf>
    <xf numFmtId="166" fontId="15" fillId="0" borderId="17" xfId="0" applyNumberFormat="1" applyFont="1" applyBorder="1" applyProtection="1">
      <protection locked="0"/>
    </xf>
    <xf numFmtId="166" fontId="0" fillId="0" borderId="8" xfId="0" applyNumberFormat="1" applyBorder="1"/>
    <xf numFmtId="166" fontId="0" fillId="0" borderId="58" xfId="0" applyNumberFormat="1" applyBorder="1"/>
    <xf numFmtId="166" fontId="0" fillId="0" borderId="14" xfId="0" applyNumberFormat="1" applyBorder="1"/>
    <xf numFmtId="166" fontId="0" fillId="0" borderId="15" xfId="0" applyNumberFormat="1" applyBorder="1"/>
    <xf numFmtId="166" fontId="0" fillId="0" borderId="1" xfId="0" applyNumberFormat="1" applyBorder="1"/>
    <xf numFmtId="166" fontId="15" fillId="0" borderId="19" xfId="0" applyNumberFormat="1" applyFont="1" applyBorder="1" applyProtection="1">
      <protection locked="0"/>
    </xf>
    <xf numFmtId="166" fontId="0" fillId="0" borderId="0" xfId="0" applyNumberFormat="1"/>
    <xf numFmtId="166" fontId="8" fillId="0" borderId="19" xfId="0" applyNumberFormat="1" applyFont="1" applyBorder="1"/>
    <xf numFmtId="0" fontId="14" fillId="2" borderId="7" xfId="0" applyFont="1" applyFill="1" applyBorder="1" applyAlignment="1">
      <alignment vertical="top" wrapText="1"/>
    </xf>
    <xf numFmtId="0" fontId="4" fillId="0" borderId="14" xfId="0" applyFont="1" applyBorder="1" applyProtection="1">
      <protection locked="0"/>
    </xf>
    <xf numFmtId="0" fontId="4" fillId="0" borderId="29" xfId="0" applyFont="1" applyBorder="1" applyProtection="1">
      <protection locked="0"/>
    </xf>
    <xf numFmtId="0" fontId="4" fillId="4" borderId="10" xfId="0" applyFont="1" applyFill="1" applyBorder="1"/>
    <xf numFmtId="0" fontId="0" fillId="4" borderId="8" xfId="0" applyFill="1" applyBorder="1"/>
    <xf numFmtId="167" fontId="0" fillId="4" borderId="8" xfId="0" applyNumberFormat="1" applyFill="1" applyBorder="1"/>
    <xf numFmtId="167" fontId="0" fillId="4" borderId="22" xfId="0" applyNumberFormat="1" applyFill="1" applyBorder="1"/>
    <xf numFmtId="0" fontId="0" fillId="4" borderId="0" xfId="0" applyFill="1"/>
    <xf numFmtId="173" fontId="0" fillId="0" borderId="19" xfId="0" applyNumberFormat="1" applyBorder="1"/>
    <xf numFmtId="0" fontId="29" fillId="5" borderId="0" xfId="2" applyFont="1" applyFill="1" applyAlignment="1">
      <alignment horizontal="center"/>
    </xf>
    <xf numFmtId="0" fontId="30" fillId="5" borderId="0" xfId="2" applyFont="1" applyFill="1"/>
    <xf numFmtId="0" fontId="1" fillId="7" borderId="0" xfId="2" applyFill="1"/>
    <xf numFmtId="0" fontId="1" fillId="8" borderId="0" xfId="2" applyFill="1"/>
    <xf numFmtId="9" fontId="0" fillId="8" borderId="0" xfId="3" applyFont="1" applyFill="1"/>
    <xf numFmtId="0" fontId="1" fillId="0" borderId="0" xfId="2"/>
    <xf numFmtId="0" fontId="1" fillId="5" borderId="0" xfId="2" applyFill="1"/>
    <xf numFmtId="0" fontId="31" fillId="0" borderId="143" xfId="2" applyFont="1" applyBorder="1" applyAlignment="1">
      <alignment horizontal="right" wrapText="1"/>
    </xf>
    <xf numFmtId="0" fontId="1" fillId="5" borderId="0" xfId="2" applyFill="1" applyAlignment="1">
      <alignment vertical="center"/>
    </xf>
    <xf numFmtId="0" fontId="32" fillId="5" borderId="0" xfId="2" applyFont="1" applyFill="1" applyAlignment="1">
      <alignment horizontal="right" vertical="center" wrapText="1"/>
    </xf>
    <xf numFmtId="0" fontId="34" fillId="6" borderId="0" xfId="2" applyFont="1" applyFill="1"/>
    <xf numFmtId="0" fontId="28" fillId="10" borderId="0" xfId="2" applyFont="1" applyFill="1"/>
    <xf numFmtId="174" fontId="33" fillId="0" borderId="0" xfId="2" applyNumberFormat="1" applyFont="1" applyAlignment="1" applyProtection="1">
      <alignment horizontal="center"/>
      <protection locked="0"/>
    </xf>
    <xf numFmtId="0" fontId="31" fillId="0" borderId="143" xfId="2" applyFont="1" applyBorder="1" applyAlignment="1">
      <alignment wrapText="1"/>
    </xf>
    <xf numFmtId="0" fontId="35" fillId="5" borderId="0" xfId="2" applyFont="1" applyFill="1" applyAlignment="1">
      <alignment vertical="center" wrapText="1"/>
    </xf>
    <xf numFmtId="0" fontId="4" fillId="10" borderId="0" xfId="2" applyFont="1" applyFill="1"/>
    <xf numFmtId="0" fontId="30" fillId="5" borderId="0" xfId="2" applyFont="1" applyFill="1" applyAlignment="1">
      <alignment horizontal="right"/>
    </xf>
    <xf numFmtId="174" fontId="33" fillId="9" borderId="144" xfId="2" applyNumberFormat="1" applyFont="1" applyFill="1" applyBorder="1" applyAlignment="1" applyProtection="1">
      <alignment horizontal="center"/>
      <protection locked="0"/>
    </xf>
    <xf numFmtId="0" fontId="36" fillId="8" borderId="0" xfId="2" applyFont="1" applyFill="1"/>
    <xf numFmtId="0" fontId="32" fillId="5" borderId="0" xfId="2" applyFont="1" applyFill="1" applyAlignment="1">
      <alignment horizontal="right" vertical="center"/>
    </xf>
    <xf numFmtId="0" fontId="33" fillId="9" borderId="144" xfId="2" applyFont="1" applyFill="1" applyBorder="1" applyAlignment="1" applyProtection="1">
      <alignment horizontal="center"/>
      <protection locked="0"/>
    </xf>
    <xf numFmtId="0" fontId="32" fillId="5" borderId="0" xfId="2" applyFont="1" applyFill="1" applyAlignment="1">
      <alignment horizontal="left"/>
    </xf>
    <xf numFmtId="0" fontId="30" fillId="5" borderId="0" xfId="2" applyFont="1" applyFill="1" applyAlignment="1">
      <alignment wrapText="1"/>
    </xf>
    <xf numFmtId="0" fontId="32" fillId="5" borderId="0" xfId="2" applyFont="1" applyFill="1" applyAlignment="1">
      <alignment wrapText="1"/>
    </xf>
    <xf numFmtId="0" fontId="1" fillId="5" borderId="0" xfId="2" applyFill="1" applyAlignment="1">
      <alignment horizontal="right"/>
    </xf>
    <xf numFmtId="174" fontId="1" fillId="5" borderId="0" xfId="2" applyNumberFormat="1" applyFill="1"/>
    <xf numFmtId="0" fontId="28" fillId="6" borderId="0" xfId="2" applyFont="1" applyFill="1"/>
    <xf numFmtId="0" fontId="1" fillId="11" borderId="0" xfId="2" applyFill="1"/>
    <xf numFmtId="0" fontId="1" fillId="12" borderId="0" xfId="2" applyFill="1"/>
    <xf numFmtId="0" fontId="1" fillId="13" borderId="0" xfId="2" applyFill="1"/>
    <xf numFmtId="0" fontId="32" fillId="5" borderId="143" xfId="2" applyFont="1" applyFill="1" applyBorder="1" applyAlignment="1">
      <alignment wrapText="1"/>
    </xf>
    <xf numFmtId="0" fontId="1" fillId="5" borderId="143" xfId="2" applyFill="1" applyBorder="1" applyAlignment="1">
      <alignment vertical="center"/>
    </xf>
    <xf numFmtId="0" fontId="1" fillId="5" borderId="143" xfId="2" applyFill="1" applyBorder="1" applyAlignment="1">
      <alignment vertical="center" wrapText="1"/>
    </xf>
    <xf numFmtId="174" fontId="33" fillId="14" borderId="144" xfId="2" applyNumberFormat="1" applyFont="1" applyFill="1" applyBorder="1"/>
    <xf numFmtId="0" fontId="37" fillId="5" borderId="0" xfId="2" applyFont="1" applyFill="1" applyAlignment="1">
      <alignment horizontal="right"/>
    </xf>
    <xf numFmtId="0" fontId="38" fillId="5" borderId="0" xfId="2" applyFont="1" applyFill="1" applyAlignment="1">
      <alignment wrapText="1"/>
    </xf>
    <xf numFmtId="0" fontId="39" fillId="5" borderId="0" xfId="2" applyFont="1" applyFill="1" applyAlignment="1">
      <alignment horizontal="right" vertical="center" wrapText="1"/>
    </xf>
    <xf numFmtId="175" fontId="40" fillId="9" borderId="144" xfId="2" applyNumberFormat="1" applyFont="1" applyFill="1" applyBorder="1" applyAlignment="1">
      <alignment wrapText="1"/>
    </xf>
    <xf numFmtId="0" fontId="32" fillId="5" borderId="0" xfId="2" applyFont="1" applyFill="1" applyAlignment="1">
      <alignment horizontal="right"/>
    </xf>
    <xf numFmtId="0" fontId="1" fillId="5" borderId="143" xfId="2" applyFill="1" applyBorder="1" applyAlignment="1">
      <alignment wrapText="1"/>
    </xf>
    <xf numFmtId="174" fontId="30" fillId="14" borderId="144" xfId="2" applyNumberFormat="1" applyFont="1" applyFill="1" applyBorder="1"/>
    <xf numFmtId="0" fontId="1" fillId="5" borderId="0" xfId="2" applyFill="1" applyAlignment="1">
      <alignment wrapText="1"/>
    </xf>
    <xf numFmtId="0" fontId="1" fillId="5" borderId="0" xfId="2" applyFill="1" applyAlignment="1">
      <alignment vertical="center" wrapText="1"/>
    </xf>
    <xf numFmtId="174" fontId="30" fillId="14" borderId="0" xfId="2" applyNumberFormat="1" applyFont="1" applyFill="1"/>
    <xf numFmtId="0" fontId="1" fillId="5" borderId="145" xfId="2" applyFill="1" applyBorder="1" applyAlignment="1">
      <alignment wrapText="1"/>
    </xf>
    <xf numFmtId="0" fontId="41" fillId="5" borderId="0" xfId="2" applyFont="1" applyFill="1" applyAlignment="1">
      <alignment horizontal="right"/>
    </xf>
    <xf numFmtId="0" fontId="41" fillId="5" borderId="0" xfId="2" applyFont="1" applyFill="1" applyAlignment="1">
      <alignment vertical="center" wrapText="1"/>
    </xf>
    <xf numFmtId="174" fontId="33" fillId="15" borderId="144" xfId="2" applyNumberFormat="1" applyFont="1" applyFill="1" applyBorder="1" applyAlignment="1" applyProtection="1">
      <alignment horizontal="center"/>
      <protection locked="0"/>
    </xf>
    <xf numFmtId="0" fontId="41" fillId="5" borderId="0" xfId="2" applyFont="1" applyFill="1" applyAlignment="1">
      <alignment wrapText="1"/>
    </xf>
    <xf numFmtId="0" fontId="34" fillId="6" borderId="0" xfId="2" applyFont="1" applyFill="1" applyAlignment="1">
      <alignment wrapText="1"/>
    </xf>
    <xf numFmtId="0" fontId="41" fillId="11" borderId="0" xfId="2" applyFont="1" applyFill="1" applyAlignment="1">
      <alignment wrapText="1"/>
    </xf>
    <xf numFmtId="0" fontId="41" fillId="12" borderId="0" xfId="2" applyFont="1" applyFill="1" applyAlignment="1">
      <alignment wrapText="1"/>
    </xf>
    <xf numFmtId="0" fontId="41" fillId="5" borderId="0" xfId="2" applyFont="1" applyFill="1"/>
    <xf numFmtId="174" fontId="33" fillId="14" borderId="144" xfId="2" applyNumberFormat="1" applyFont="1" applyFill="1" applyBorder="1" applyAlignment="1">
      <alignment horizontal="center" wrapText="1"/>
    </xf>
    <xf numFmtId="176" fontId="33" fillId="16" borderId="144" xfId="2" applyNumberFormat="1" applyFont="1" applyFill="1" applyBorder="1" applyAlignment="1" applyProtection="1">
      <alignment horizontal="center"/>
      <protection locked="0"/>
    </xf>
    <xf numFmtId="176" fontId="33" fillId="16" borderId="144" xfId="2" quotePrefix="1" applyNumberFormat="1" applyFont="1" applyFill="1" applyBorder="1" applyAlignment="1" applyProtection="1">
      <alignment horizontal="center"/>
      <protection locked="0"/>
    </xf>
    <xf numFmtId="0" fontId="30" fillId="5" borderId="143" xfId="2" applyFont="1" applyFill="1" applyBorder="1" applyAlignment="1">
      <alignment wrapText="1"/>
    </xf>
    <xf numFmtId="0" fontId="42" fillId="5" borderId="143" xfId="2" applyFont="1" applyFill="1" applyBorder="1"/>
    <xf numFmtId="0" fontId="32" fillId="5" borderId="0" xfId="2" applyFont="1" applyFill="1" applyAlignment="1">
      <alignment horizontal="left" vertical="center"/>
    </xf>
    <xf numFmtId="0" fontId="33" fillId="17" borderId="144" xfId="2" applyFont="1" applyFill="1" applyBorder="1" applyAlignment="1" applyProtection="1">
      <alignment horizontal="center"/>
      <protection locked="0"/>
    </xf>
    <xf numFmtId="174" fontId="33" fillId="17" borderId="144" xfId="2" applyNumberFormat="1" applyFont="1" applyFill="1" applyBorder="1" applyAlignment="1" applyProtection="1">
      <alignment horizontal="center"/>
      <protection locked="0"/>
    </xf>
    <xf numFmtId="0" fontId="30" fillId="5" borderId="0" xfId="2" applyFont="1" applyFill="1" applyAlignment="1">
      <alignment horizontal="right" vertical="top"/>
    </xf>
    <xf numFmtId="0" fontId="43" fillId="5" borderId="0" xfId="2" applyFont="1" applyFill="1" applyAlignment="1">
      <alignment vertical="center"/>
    </xf>
    <xf numFmtId="0" fontId="44" fillId="5" borderId="0" xfId="2" applyFont="1" applyFill="1"/>
    <xf numFmtId="0" fontId="31" fillId="5" borderId="143" xfId="2" applyFont="1" applyFill="1" applyBorder="1" applyAlignment="1">
      <alignment wrapText="1"/>
    </xf>
    <xf numFmtId="0" fontId="44" fillId="5" borderId="0" xfId="2" applyFont="1" applyFill="1" applyAlignment="1">
      <alignment vertical="center"/>
    </xf>
    <xf numFmtId="0" fontId="45" fillId="5" borderId="0" xfId="2" applyFont="1" applyFill="1" applyAlignment="1">
      <alignment vertical="center" wrapText="1"/>
    </xf>
    <xf numFmtId="0" fontId="44" fillId="11" borderId="0" xfId="2" applyFont="1" applyFill="1"/>
    <xf numFmtId="0" fontId="44" fillId="12" borderId="0" xfId="2" applyFont="1" applyFill="1"/>
    <xf numFmtId="0" fontId="44" fillId="13" borderId="0" xfId="2" applyFont="1" applyFill="1"/>
    <xf numFmtId="0" fontId="44" fillId="0" borderId="0" xfId="2" applyFont="1"/>
    <xf numFmtId="0" fontId="46" fillId="5" borderId="0" xfId="2" applyFont="1" applyFill="1" applyAlignment="1">
      <alignment horizontal="right" vertical="center" wrapText="1"/>
    </xf>
    <xf numFmtId="0" fontId="46" fillId="5" borderId="146" xfId="2" applyFont="1" applyFill="1" applyBorder="1" applyAlignment="1">
      <alignment horizontal="right" vertical="center" wrapText="1"/>
    </xf>
    <xf numFmtId="174" fontId="33" fillId="18" borderId="147" xfId="2" applyNumberFormat="1" applyFont="1" applyFill="1" applyBorder="1" applyAlignment="1" applyProtection="1">
      <alignment horizontal="center"/>
      <protection locked="0"/>
    </xf>
    <xf numFmtId="0" fontId="47" fillId="6" borderId="0" xfId="2" applyFont="1" applyFill="1"/>
    <xf numFmtId="10" fontId="32" fillId="5" borderId="0" xfId="2" applyNumberFormat="1" applyFont="1" applyFill="1" applyAlignment="1">
      <alignment horizontal="right"/>
    </xf>
    <xf numFmtId="0" fontId="1" fillId="5" borderId="0" xfId="2" applyFill="1" applyAlignment="1">
      <alignment horizontal="right" vertical="center" wrapText="1"/>
    </xf>
    <xf numFmtId="177" fontId="41" fillId="14" borderId="144" xfId="2" applyNumberFormat="1" applyFont="1" applyFill="1" applyBorder="1" applyAlignment="1">
      <alignment horizontal="center" vertical="center" wrapText="1"/>
    </xf>
    <xf numFmtId="0" fontId="37" fillId="5" borderId="0" xfId="2" applyFont="1" applyFill="1" applyAlignment="1">
      <alignment wrapText="1"/>
    </xf>
    <xf numFmtId="0" fontId="48" fillId="19" borderId="144" xfId="2" applyFont="1" applyFill="1" applyBorder="1" applyAlignment="1" applyProtection="1">
      <alignment horizontal="center"/>
      <protection locked="0"/>
    </xf>
    <xf numFmtId="9" fontId="37" fillId="5" borderId="0" xfId="2" applyNumberFormat="1" applyFont="1" applyFill="1" applyAlignment="1">
      <alignment wrapText="1"/>
    </xf>
    <xf numFmtId="0" fontId="49" fillId="5" borderId="0" xfId="2" applyFont="1" applyFill="1" applyAlignment="1">
      <alignment vertical="center"/>
    </xf>
    <xf numFmtId="0" fontId="49" fillId="5" borderId="0" xfId="2" applyFont="1" applyFill="1" applyAlignment="1">
      <alignment vertical="center" wrapText="1"/>
    </xf>
    <xf numFmtId="178" fontId="50" fillId="14" borderId="144" xfId="2" applyNumberFormat="1" applyFont="1" applyFill="1" applyBorder="1" applyAlignment="1">
      <alignment horizontal="center" vertical="center" wrapText="1"/>
    </xf>
    <xf numFmtId="0" fontId="45" fillId="5" borderId="0" xfId="2" applyFont="1" applyFill="1" applyAlignment="1">
      <alignment vertical="center"/>
    </xf>
    <xf numFmtId="0" fontId="51" fillId="5" borderId="0" xfId="2" applyFont="1" applyFill="1" applyAlignment="1">
      <alignment vertical="center" wrapText="1"/>
    </xf>
    <xf numFmtId="0" fontId="45" fillId="5" borderId="0" xfId="2" applyFont="1" applyFill="1"/>
    <xf numFmtId="0" fontId="52" fillId="5" borderId="0" xfId="2" applyFont="1" applyFill="1" applyAlignment="1">
      <alignment vertical="top" wrapText="1"/>
    </xf>
    <xf numFmtId="0" fontId="41" fillId="15" borderId="148" xfId="2" applyFont="1" applyFill="1" applyBorder="1" applyAlignment="1">
      <alignment horizontal="center" vertical="center" wrapText="1"/>
    </xf>
    <xf numFmtId="171" fontId="41" fillId="15" borderId="148" xfId="2" applyNumberFormat="1" applyFont="1" applyFill="1" applyBorder="1" applyAlignment="1">
      <alignment horizontal="center" vertical="center" wrapText="1"/>
    </xf>
    <xf numFmtId="174" fontId="33" fillId="18" borderId="144" xfId="2" applyNumberFormat="1" applyFont="1" applyFill="1" applyBorder="1" applyAlignment="1" applyProtection="1">
      <alignment horizontal="center"/>
      <protection locked="0"/>
    </xf>
    <xf numFmtId="174" fontId="33" fillId="20" borderId="144" xfId="2" applyNumberFormat="1" applyFont="1" applyFill="1" applyBorder="1" applyAlignment="1" applyProtection="1">
      <alignment horizontal="center"/>
      <protection locked="0"/>
    </xf>
    <xf numFmtId="9" fontId="33" fillId="17" borderId="144" xfId="2" applyNumberFormat="1" applyFont="1" applyFill="1" applyBorder="1" applyAlignment="1" applyProtection="1">
      <alignment horizontal="center"/>
      <protection locked="0"/>
    </xf>
    <xf numFmtId="0" fontId="30" fillId="5" borderId="0" xfId="2" applyFont="1" applyFill="1" applyAlignment="1">
      <alignment vertical="top" wrapText="1"/>
    </xf>
    <xf numFmtId="9" fontId="30" fillId="5" borderId="0" xfId="2" applyNumberFormat="1" applyFont="1" applyFill="1"/>
    <xf numFmtId="0" fontId="51" fillId="5" borderId="143" xfId="2" applyFont="1" applyFill="1" applyBorder="1" applyAlignment="1">
      <alignment wrapText="1"/>
    </xf>
    <xf numFmtId="0" fontId="33" fillId="20" borderId="144" xfId="2" applyFont="1" applyFill="1" applyBorder="1" applyAlignment="1" applyProtection="1">
      <alignment horizontal="center"/>
      <protection locked="0"/>
    </xf>
    <xf numFmtId="0" fontId="32" fillId="5" borderId="0" xfId="2" applyFont="1" applyFill="1" applyAlignment="1">
      <alignment horizontal="right" wrapText="1"/>
    </xf>
    <xf numFmtId="0" fontId="53" fillId="21" borderId="0" xfId="2" applyFont="1" applyFill="1" applyAlignment="1">
      <alignment horizontal="right" vertical="center"/>
    </xf>
    <xf numFmtId="0" fontId="54" fillId="22" borderId="144" xfId="2" applyFont="1" applyFill="1" applyBorder="1" applyAlignment="1" applyProtection="1">
      <alignment horizontal="center"/>
      <protection locked="0"/>
    </xf>
    <xf numFmtId="0" fontId="53" fillId="21" borderId="0" xfId="2" applyFont="1" applyFill="1" applyAlignment="1">
      <alignment horizontal="right"/>
    </xf>
    <xf numFmtId="0" fontId="52" fillId="5" borderId="0" xfId="2" applyFont="1" applyFill="1" applyAlignment="1">
      <alignment wrapText="1"/>
    </xf>
    <xf numFmtId="174" fontId="55" fillId="0" borderId="0" xfId="2" applyNumberFormat="1" applyFont="1" applyAlignment="1">
      <alignment horizontal="center" wrapText="1"/>
    </xf>
    <xf numFmtId="174" fontId="33" fillId="23" borderId="144" xfId="2" applyNumberFormat="1" applyFont="1" applyFill="1" applyBorder="1" applyAlignment="1" applyProtection="1">
      <alignment horizontal="center"/>
      <protection locked="0"/>
    </xf>
    <xf numFmtId="0" fontId="30" fillId="5" borderId="0" xfId="2" applyFont="1" applyFill="1" applyAlignment="1">
      <alignment vertical="center" wrapText="1"/>
    </xf>
    <xf numFmtId="0" fontId="31" fillId="5" borderId="0" xfId="2" applyFont="1" applyFill="1" applyAlignment="1">
      <alignment wrapText="1"/>
    </xf>
    <xf numFmtId="0" fontId="57" fillId="24" borderId="0" xfId="4" applyFill="1" applyBorder="1" applyProtection="1"/>
    <xf numFmtId="0" fontId="30" fillId="5" borderId="149" xfId="2" applyFont="1" applyFill="1" applyBorder="1"/>
    <xf numFmtId="0" fontId="1" fillId="12" borderId="0" xfId="2" applyFill="1" applyAlignment="1">
      <alignment wrapText="1"/>
    </xf>
    <xf numFmtId="0" fontId="1" fillId="12" borderId="0" xfId="2" applyFill="1" applyAlignment="1">
      <alignment vertical="center"/>
    </xf>
    <xf numFmtId="0" fontId="1" fillId="12" borderId="0" xfId="2" applyFill="1" applyAlignment="1">
      <alignment vertical="center" wrapText="1"/>
    </xf>
    <xf numFmtId="0" fontId="30" fillId="12" borderId="0" xfId="2" applyFont="1" applyFill="1"/>
    <xf numFmtId="0" fontId="58" fillId="5" borderId="0" xfId="1" applyFont="1" applyFill="1" applyAlignment="1">
      <alignment vertical="center"/>
    </xf>
    <xf numFmtId="0" fontId="59" fillId="5" borderId="0" xfId="1" applyFont="1" applyFill="1" applyAlignment="1">
      <alignment vertical="center"/>
    </xf>
    <xf numFmtId="0" fontId="60" fillId="5" borderId="0" xfId="2" applyFont="1" applyFill="1" applyAlignment="1">
      <alignment horizontal="center"/>
    </xf>
    <xf numFmtId="0" fontId="61" fillId="5" borderId="0" xfId="2" applyFont="1" applyFill="1"/>
    <xf numFmtId="0" fontId="62" fillId="6" borderId="0" xfId="1" applyFont="1" applyFill="1" applyAlignment="1">
      <alignment vertical="center"/>
    </xf>
    <xf numFmtId="0" fontId="63" fillId="7" borderId="0" xfId="2" applyFont="1" applyFill="1"/>
    <xf numFmtId="0" fontId="63" fillId="8" borderId="0" xfId="2" applyFont="1" applyFill="1"/>
    <xf numFmtId="9" fontId="64" fillId="8" borderId="0" xfId="3" applyFont="1" applyFill="1"/>
    <xf numFmtId="0" fontId="63" fillId="0" borderId="0" xfId="2" applyFont="1"/>
    <xf numFmtId="0" fontId="4" fillId="0" borderId="109" xfId="0" applyFont="1" applyBorder="1"/>
    <xf numFmtId="0" fontId="2" fillId="0" borderId="65" xfId="0" applyFont="1" applyBorder="1"/>
    <xf numFmtId="0" fontId="4" fillId="0" borderId="13" xfId="0" applyFont="1" applyBorder="1" applyAlignment="1">
      <alignment vertical="top" wrapText="1"/>
    </xf>
    <xf numFmtId="0" fontId="4" fillId="0" borderId="14" xfId="0" applyFont="1" applyBorder="1"/>
    <xf numFmtId="0" fontId="4" fillId="0" borderId="107" xfId="0" applyFont="1" applyBorder="1" applyProtection="1">
      <protection locked="0"/>
    </xf>
    <xf numFmtId="0" fontId="2" fillId="0" borderId="29" xfId="0" applyFont="1" applyBorder="1" applyAlignment="1">
      <alignment vertical="top" wrapText="1"/>
    </xf>
    <xf numFmtId="0" fontId="2" fillId="0" borderId="35" xfId="0" applyFont="1" applyBorder="1" applyAlignment="1">
      <alignment vertical="top" wrapText="1"/>
    </xf>
    <xf numFmtId="0" fontId="21" fillId="0" borderId="14" xfId="0" applyFont="1" applyBorder="1" applyAlignment="1">
      <alignment horizontal="left"/>
    </xf>
    <xf numFmtId="0" fontId="25" fillId="0" borderId="14" xfId="0" applyFont="1" applyBorder="1" applyAlignment="1">
      <alignment horizontal="right"/>
    </xf>
    <xf numFmtId="0" fontId="4" fillId="0" borderId="41" xfId="0" applyFont="1" applyBorder="1"/>
    <xf numFmtId="0" fontId="21" fillId="0" borderId="35" xfId="0" applyFont="1" applyBorder="1"/>
    <xf numFmtId="167" fontId="21" fillId="0" borderId="36" xfId="0" applyNumberFormat="1" applyFont="1" applyBorder="1"/>
    <xf numFmtId="9" fontId="21" fillId="0" borderId="47" xfId="0" applyNumberFormat="1" applyFont="1" applyBorder="1"/>
    <xf numFmtId="9" fontId="21" fillId="0" borderId="35" xfId="0" applyNumberFormat="1" applyFont="1" applyBorder="1"/>
    <xf numFmtId="176" fontId="21" fillId="0" borderId="38" xfId="0" applyNumberFormat="1" applyFont="1" applyBorder="1"/>
    <xf numFmtId="176" fontId="21" fillId="0" borderId="7" xfId="0" applyNumberFormat="1" applyFont="1" applyBorder="1"/>
    <xf numFmtId="176" fontId="21" fillId="0" borderId="41" xfId="0" applyNumberFormat="1" applyFont="1" applyBorder="1"/>
    <xf numFmtId="176" fontId="21" fillId="0" borderId="32" xfId="0" applyNumberFormat="1" applyFont="1" applyBorder="1"/>
    <xf numFmtId="176" fontId="21" fillId="0" borderId="29" xfId="0" applyNumberFormat="1" applyFont="1" applyBorder="1"/>
    <xf numFmtId="176" fontId="21" fillId="0" borderId="19" xfId="0" applyNumberFormat="1" applyFont="1" applyBorder="1"/>
    <xf numFmtId="176" fontId="21" fillId="0" borderId="23" xfId="0" applyNumberFormat="1" applyFont="1" applyBorder="1"/>
    <xf numFmtId="176" fontId="21" fillId="0" borderId="8" xfId="0" applyNumberFormat="1" applyFont="1" applyBorder="1"/>
    <xf numFmtId="176" fontId="21" fillId="0" borderId="79" xfId="0" applyNumberFormat="1" applyFont="1" applyBorder="1"/>
    <xf numFmtId="176" fontId="21" fillId="0" borderId="2" xfId="0" applyNumberFormat="1" applyFont="1" applyBorder="1"/>
    <xf numFmtId="176" fontId="21" fillId="0" borderId="1" xfId="0" applyNumberFormat="1" applyFont="1" applyBorder="1"/>
    <xf numFmtId="176" fontId="0" fillId="0" borderId="27" xfId="0" applyNumberFormat="1" applyBorder="1"/>
    <xf numFmtId="176" fontId="0" fillId="0" borderId="17" xfId="0" applyNumberFormat="1" applyBorder="1"/>
    <xf numFmtId="176" fontId="0" fillId="0" borderId="19" xfId="0" applyNumberFormat="1" applyBorder="1"/>
    <xf numFmtId="176" fontId="0" fillId="0" borderId="8" xfId="0" applyNumberFormat="1" applyBorder="1"/>
    <xf numFmtId="0" fontId="0" fillId="0" borderId="73" xfId="0" applyBorder="1"/>
    <xf numFmtId="176" fontId="0" fillId="0" borderId="1" xfId="0" applyNumberFormat="1" applyBorder="1"/>
    <xf numFmtId="176" fontId="0" fillId="0" borderId="29" xfId="0" applyNumberFormat="1" applyBorder="1"/>
    <xf numFmtId="10" fontId="0" fillId="0" borderId="19" xfId="0" applyNumberFormat="1" applyBorder="1"/>
    <xf numFmtId="10" fontId="0" fillId="0" borderId="30" xfId="0" applyNumberFormat="1" applyBorder="1"/>
    <xf numFmtId="0" fontId="4" fillId="0" borderId="51" xfId="0" applyFont="1" applyBorder="1"/>
    <xf numFmtId="0" fontId="8" fillId="0" borderId="1" xfId="0" applyFont="1" applyBorder="1"/>
    <xf numFmtId="0" fontId="2" fillId="0" borderId="43" xfId="0" applyFont="1" applyBorder="1"/>
    <xf numFmtId="0" fontId="2" fillId="0" borderId="38" xfId="0" applyFont="1" applyBorder="1"/>
    <xf numFmtId="165" fontId="0" fillId="0" borderId="7" xfId="0" applyNumberFormat="1" applyBorder="1" applyProtection="1"/>
    <xf numFmtId="165" fontId="0" fillId="0" borderId="21" xfId="0" applyNumberFormat="1" applyBorder="1" applyProtection="1"/>
    <xf numFmtId="0" fontId="4" fillId="0" borderId="24" xfId="0" applyFont="1" applyBorder="1"/>
    <xf numFmtId="0" fontId="4" fillId="4" borderId="47" xfId="0" applyFont="1" applyFill="1" applyBorder="1"/>
    <xf numFmtId="165" fontId="0" fillId="0" borderId="13" xfId="0" applyNumberFormat="1" applyBorder="1" applyProtection="1"/>
    <xf numFmtId="165" fontId="0" fillId="0" borderId="8" xfId="0" applyNumberFormat="1" applyBorder="1" applyProtection="1"/>
    <xf numFmtId="165" fontId="0" fillId="0" borderId="22" xfId="0" applyNumberFormat="1" applyBorder="1" applyProtection="1"/>
    <xf numFmtId="165" fontId="0" fillId="0" borderId="14" xfId="0" applyNumberFormat="1" applyBorder="1" applyProtection="1"/>
    <xf numFmtId="165" fontId="0" fillId="0" borderId="32" xfId="0" applyNumberFormat="1" applyBorder="1" applyProtection="1"/>
    <xf numFmtId="165" fontId="0" fillId="0" borderId="33" xfId="0" applyNumberFormat="1" applyBorder="1" applyProtection="1"/>
    <xf numFmtId="165" fontId="0" fillId="0" borderId="20" xfId="0" applyNumberFormat="1" applyBorder="1" applyProtection="1"/>
    <xf numFmtId="165" fontId="8" fillId="0" borderId="19" xfId="0" applyNumberFormat="1" applyFont="1" applyBorder="1" applyProtection="1"/>
    <xf numFmtId="165" fontId="0" fillId="0" borderId="47" xfId="0" applyNumberFormat="1" applyBorder="1" applyProtection="1"/>
    <xf numFmtId="9" fontId="0" fillId="0" borderId="34" xfId="0" applyNumberFormat="1" applyBorder="1"/>
    <xf numFmtId="1" fontId="13" fillId="0" borderId="59" xfId="0" applyNumberFormat="1" applyFont="1" applyBorder="1"/>
    <xf numFmtId="1" fontId="15" fillId="0" borderId="8" xfId="0" applyNumberFormat="1" applyFont="1" applyBorder="1" applyProtection="1">
      <protection locked="0"/>
    </xf>
    <xf numFmtId="1" fontId="0" fillId="0" borderId="54" xfId="0" applyNumberFormat="1" applyBorder="1"/>
    <xf numFmtId="1" fontId="0" fillId="0" borderId="0" xfId="0" applyNumberFormat="1"/>
    <xf numFmtId="177" fontId="0" fillId="0" borderId="0" xfId="0" applyNumberFormat="1" applyBorder="1"/>
    <xf numFmtId="177" fontId="12" fillId="0" borderId="59" xfId="0" applyNumberFormat="1" applyFont="1" applyBorder="1" applyAlignment="1">
      <alignment horizontal="right"/>
    </xf>
    <xf numFmtId="177" fontId="15" fillId="0" borderId="8" xfId="0" applyNumberFormat="1" applyFont="1" applyBorder="1" applyProtection="1">
      <protection locked="0"/>
    </xf>
    <xf numFmtId="177" fontId="0" fillId="0" borderId="8" xfId="0" applyNumberFormat="1" applyBorder="1"/>
    <xf numFmtId="177" fontId="0" fillId="0" borderId="54" xfId="0" applyNumberFormat="1" applyBorder="1"/>
    <xf numFmtId="177" fontId="0" fillId="0" borderId="0" xfId="0" applyNumberFormat="1"/>
    <xf numFmtId="177" fontId="3" fillId="0" borderId="0" xfId="0" applyNumberFormat="1" applyFont="1" applyBorder="1"/>
    <xf numFmtId="177" fontId="15" fillId="0" borderId="17" xfId="0" applyNumberFormat="1" applyFont="1" applyBorder="1" applyProtection="1">
      <protection locked="0"/>
    </xf>
    <xf numFmtId="177" fontId="0" fillId="0" borderId="17" xfId="0" applyNumberFormat="1" applyBorder="1"/>
    <xf numFmtId="177" fontId="0" fillId="0" borderId="89" xfId="0" applyNumberFormat="1" applyBorder="1"/>
    <xf numFmtId="177" fontId="2" fillId="0" borderId="0" xfId="0" applyNumberFormat="1" applyFont="1" applyBorder="1"/>
    <xf numFmtId="177" fontId="0" fillId="0" borderId="65" xfId="0" applyNumberFormat="1" applyBorder="1"/>
    <xf numFmtId="177" fontId="0" fillId="0" borderId="27" xfId="0" applyNumberFormat="1" applyBorder="1"/>
    <xf numFmtId="177" fontId="0" fillId="0" borderId="75" xfId="0" applyNumberFormat="1" applyBorder="1"/>
    <xf numFmtId="177" fontId="15" fillId="0" borderId="19" xfId="0" applyNumberFormat="1" applyFont="1" applyBorder="1" applyProtection="1">
      <protection locked="0"/>
    </xf>
    <xf numFmtId="177" fontId="0" fillId="0" borderId="19" xfId="0" applyNumberFormat="1" applyBorder="1"/>
    <xf numFmtId="177" fontId="4" fillId="0" borderId="96" xfId="0" applyNumberFormat="1" applyFont="1" applyBorder="1" applyAlignment="1">
      <alignment vertical="top" wrapText="1"/>
    </xf>
    <xf numFmtId="0" fontId="15" fillId="0" borderId="15" xfId="0" applyFont="1" applyBorder="1" applyProtection="1">
      <protection locked="0"/>
    </xf>
    <xf numFmtId="9" fontId="15" fillId="0" borderId="15" xfId="0" applyNumberFormat="1" applyFont="1" applyBorder="1" applyProtection="1">
      <protection locked="0"/>
    </xf>
    <xf numFmtId="9" fontId="15" fillId="0" borderId="13" xfId="0" applyNumberFormat="1" applyFont="1" applyBorder="1" applyProtection="1">
      <protection locked="0"/>
    </xf>
    <xf numFmtId="0" fontId="20" fillId="0" borderId="14" xfId="0" applyFont="1" applyBorder="1" applyProtection="1">
      <protection locked="0"/>
    </xf>
    <xf numFmtId="3" fontId="20" fillId="0" borderId="13" xfId="0" applyNumberFormat="1" applyFont="1" applyBorder="1"/>
    <xf numFmtId="3" fontId="20" fillId="0" borderId="14" xfId="0" applyNumberFormat="1" applyFont="1" applyBorder="1" applyProtection="1">
      <protection locked="0"/>
    </xf>
    <xf numFmtId="3" fontId="0" fillId="0" borderId="6" xfId="0" applyNumberFormat="1" applyBorder="1"/>
    <xf numFmtId="3" fontId="4" fillId="0" borderId="74" xfId="0" applyNumberFormat="1" applyFont="1" applyBorder="1" applyProtection="1"/>
    <xf numFmtId="0" fontId="0" fillId="0" borderId="35" xfId="0" applyFill="1" applyBorder="1"/>
    <xf numFmtId="170" fontId="0" fillId="0" borderId="1" xfId="0" applyNumberFormat="1" applyBorder="1"/>
    <xf numFmtId="170" fontId="4" fillId="0" borderId="36" xfId="0" applyNumberFormat="1" applyFont="1" applyBorder="1" applyProtection="1"/>
    <xf numFmtId="179" fontId="0" fillId="0" borderId="33" xfId="0" applyNumberFormat="1" applyBorder="1" applyProtection="1"/>
    <xf numFmtId="0" fontId="0" fillId="0" borderId="47" xfId="0" applyBorder="1" applyAlignment="1">
      <alignment vertical="top" wrapText="1"/>
    </xf>
    <xf numFmtId="0" fontId="0" fillId="0" borderId="31" xfId="0" applyBorder="1" applyAlignment="1">
      <alignment vertical="top" wrapText="1"/>
    </xf>
    <xf numFmtId="0" fontId="0" fillId="0" borderId="14" xfId="0" applyBorder="1" applyAlignment="1">
      <alignment vertical="top" wrapText="1"/>
    </xf>
    <xf numFmtId="0" fontId="12" fillId="0" borderId="14" xfId="0" applyFont="1" applyBorder="1" applyAlignment="1">
      <alignment horizontal="right" vertical="top" wrapText="1"/>
    </xf>
    <xf numFmtId="0" fontId="12" fillId="4" borderId="14" xfId="0" applyFont="1" applyFill="1" applyBorder="1" applyAlignment="1">
      <alignment horizontal="right" vertical="top" wrapText="1"/>
    </xf>
    <xf numFmtId="0" fontId="12" fillId="0" borderId="15" xfId="0" applyFont="1" applyBorder="1" applyAlignment="1">
      <alignment horizontal="right" vertical="top" wrapText="1"/>
    </xf>
    <xf numFmtId="0" fontId="4" fillId="0" borderId="35" xfId="0" applyFont="1" applyBorder="1" applyAlignment="1">
      <alignment vertical="top" wrapText="1"/>
    </xf>
    <xf numFmtId="0" fontId="4" fillId="0" borderId="29" xfId="0" applyFont="1" applyBorder="1" applyAlignment="1">
      <alignment vertical="top" wrapText="1"/>
    </xf>
    <xf numFmtId="0" fontId="0" fillId="0" borderId="35" xfId="0" applyBorder="1" applyAlignment="1">
      <alignment vertical="top" wrapText="1"/>
    </xf>
    <xf numFmtId="0" fontId="0" fillId="0" borderId="0" xfId="0" applyAlignment="1">
      <alignment vertical="top" wrapText="1"/>
    </xf>
    <xf numFmtId="176" fontId="0" fillId="0" borderId="30" xfId="0" applyNumberFormat="1" applyBorder="1"/>
    <xf numFmtId="176" fontId="0" fillId="0" borderId="36" xfId="0" applyNumberFormat="1" applyBorder="1"/>
    <xf numFmtId="0" fontId="4" fillId="0" borderId="47" xfId="0" applyFont="1" applyBorder="1" applyAlignment="1">
      <alignment horizontal="left" vertical="top" wrapText="1"/>
    </xf>
    <xf numFmtId="0" fontId="0" fillId="0" borderId="0" xfId="0" applyBorder="1" applyAlignment="1">
      <alignment vertical="top" wrapText="1"/>
    </xf>
    <xf numFmtId="167" fontId="0" fillId="0" borderId="0" xfId="0" applyNumberFormat="1" applyBorder="1"/>
    <xf numFmtId="2" fontId="15" fillId="0" borderId="8" xfId="0" applyNumberFormat="1" applyFont="1" applyBorder="1" applyProtection="1">
      <protection locked="0"/>
    </xf>
    <xf numFmtId="177" fontId="4" fillId="0" borderId="59" xfId="0" applyNumberFormat="1" applyFont="1" applyBorder="1" applyAlignment="1">
      <alignment vertical="top" wrapText="1"/>
    </xf>
    <xf numFmtId="175" fontId="15" fillId="0" borderId="27" xfId="0" applyNumberFormat="1" applyFont="1" applyBorder="1" applyProtection="1">
      <protection locked="0"/>
    </xf>
    <xf numFmtId="175" fontId="0" fillId="0" borderId="27" xfId="0" applyNumberFormat="1" applyBorder="1" applyProtection="1">
      <protection locked="0"/>
    </xf>
    <xf numFmtId="175" fontId="0" fillId="0" borderId="8" xfId="0" applyNumberFormat="1" applyBorder="1" applyProtection="1">
      <protection locked="0"/>
    </xf>
    <xf numFmtId="175" fontId="15" fillId="0" borderId="8" xfId="0" applyNumberFormat="1" applyFont="1" applyBorder="1" applyProtection="1">
      <protection locked="0"/>
    </xf>
    <xf numFmtId="175" fontId="0" fillId="0" borderId="64" xfId="0" applyNumberFormat="1" applyBorder="1" applyProtection="1">
      <protection locked="0"/>
    </xf>
    <xf numFmtId="175" fontId="0" fillId="0" borderId="58" xfId="0" applyNumberFormat="1" applyBorder="1" applyProtection="1">
      <protection locked="0"/>
    </xf>
    <xf numFmtId="175" fontId="13" fillId="0" borderId="94" xfId="0" applyNumberFormat="1" applyFont="1" applyBorder="1" applyProtection="1">
      <protection locked="0"/>
    </xf>
    <xf numFmtId="176" fontId="24" fillId="0" borderId="44" xfId="0" applyNumberFormat="1" applyFont="1" applyBorder="1" applyProtection="1">
      <protection locked="0"/>
    </xf>
    <xf numFmtId="176" fontId="21" fillId="0" borderId="18" xfId="0" applyNumberFormat="1" applyFont="1" applyBorder="1" applyProtection="1">
      <protection locked="0"/>
    </xf>
    <xf numFmtId="176" fontId="21" fillId="0" borderId="132" xfId="0" applyNumberFormat="1" applyFont="1" applyBorder="1" applyProtection="1">
      <protection locked="0"/>
    </xf>
    <xf numFmtId="176" fontId="0" fillId="0" borderId="0" xfId="0" applyNumberFormat="1" applyProtection="1">
      <protection locked="0"/>
    </xf>
    <xf numFmtId="0" fontId="24" fillId="0" borderId="110" xfId="0" applyFont="1" applyBorder="1" applyProtection="1">
      <protection locked="0"/>
    </xf>
    <xf numFmtId="0" fontId="21" fillId="0" borderId="110" xfId="0" applyFont="1" applyBorder="1" applyProtection="1">
      <protection locked="0"/>
    </xf>
    <xf numFmtId="164" fontId="21" fillId="0" borderId="110" xfId="0" applyNumberFormat="1" applyFont="1" applyBorder="1" applyProtection="1">
      <protection locked="0"/>
    </xf>
    <xf numFmtId="9" fontId="0" fillId="0" borderId="8" xfId="0" applyNumberFormat="1" applyBorder="1"/>
    <xf numFmtId="176" fontId="0" fillId="0" borderId="7" xfId="0" applyNumberFormat="1" applyBorder="1"/>
    <xf numFmtId="10" fontId="0" fillId="0" borderId="7" xfId="0" applyNumberFormat="1" applyBorder="1"/>
    <xf numFmtId="10" fontId="0" fillId="0" borderId="21" xfId="0" applyNumberFormat="1" applyBorder="1"/>
    <xf numFmtId="0" fontId="21" fillId="0" borderId="23" xfId="0" applyFont="1" applyBorder="1"/>
    <xf numFmtId="10" fontId="0" fillId="0" borderId="8" xfId="0" applyNumberFormat="1" applyBorder="1"/>
    <xf numFmtId="10" fontId="0" fillId="0" borderId="22" xfId="0" applyNumberFormat="1" applyBorder="1"/>
    <xf numFmtId="0" fontId="4" fillId="0" borderId="23" xfId="0" applyFont="1" applyBorder="1" applyAlignment="1">
      <alignment vertical="top" wrapText="1"/>
    </xf>
    <xf numFmtId="176" fontId="21" fillId="0" borderId="17" xfId="0" applyNumberFormat="1" applyFont="1" applyBorder="1"/>
    <xf numFmtId="0" fontId="4" fillId="0" borderId="38" xfId="0" applyFont="1" applyBorder="1" applyAlignment="1">
      <alignment vertical="top" wrapText="1"/>
    </xf>
    <xf numFmtId="0" fontId="14" fillId="2" borderId="37" xfId="0" applyFont="1" applyFill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8" fillId="0" borderId="14" xfId="0" applyFont="1" applyBorder="1" applyAlignment="1">
      <alignment vertical="top" wrapText="1"/>
    </xf>
    <xf numFmtId="0" fontId="3" fillId="0" borderId="14" xfId="0" applyFont="1" applyBorder="1" applyAlignment="1">
      <alignment horizontal="right" vertical="top" wrapText="1"/>
    </xf>
    <xf numFmtId="0" fontId="3" fillId="0" borderId="15" xfId="0" applyFont="1" applyBorder="1" applyAlignment="1">
      <alignment horizontal="right" vertical="top" wrapText="1"/>
    </xf>
    <xf numFmtId="0" fontId="3" fillId="0" borderId="13" xfId="0" applyFont="1" applyBorder="1" applyAlignment="1">
      <alignment vertical="top" wrapText="1"/>
    </xf>
    <xf numFmtId="0" fontId="3" fillId="0" borderId="13" xfId="0" applyFont="1" applyBorder="1" applyAlignment="1">
      <alignment horizontal="right" vertical="top" wrapText="1"/>
    </xf>
    <xf numFmtId="0" fontId="13" fillId="0" borderId="31" xfId="0" applyFont="1" applyBorder="1" applyAlignment="1">
      <alignment vertical="top" wrapText="1"/>
    </xf>
    <xf numFmtId="0" fontId="3" fillId="0" borderId="20" xfId="0" applyFont="1" applyBorder="1" applyAlignment="1">
      <alignment horizontal="right" vertical="top" wrapText="1"/>
    </xf>
    <xf numFmtId="0" fontId="8" fillId="0" borderId="35" xfId="0" applyFont="1" applyBorder="1" applyAlignment="1">
      <alignment vertical="top" wrapText="1"/>
    </xf>
    <xf numFmtId="0" fontId="8" fillId="0" borderId="29" xfId="0" applyFont="1" applyBorder="1" applyAlignment="1">
      <alignment vertical="top" wrapText="1"/>
    </xf>
    <xf numFmtId="0" fontId="17" fillId="2" borderId="21" xfId="0" applyFont="1" applyFill="1" applyBorder="1" applyAlignment="1">
      <alignment vertical="top" wrapText="1"/>
    </xf>
    <xf numFmtId="3" fontId="0" fillId="0" borderId="22" xfId="0" applyNumberFormat="1" applyBorder="1" applyAlignment="1">
      <alignment vertical="top" wrapText="1"/>
    </xf>
    <xf numFmtId="167" fontId="0" fillId="0" borderId="22" xfId="0" applyNumberFormat="1" applyBorder="1" applyAlignment="1">
      <alignment vertical="top" wrapText="1"/>
    </xf>
    <xf numFmtId="167" fontId="0" fillId="0" borderId="25" xfId="0" applyNumberFormat="1" applyBorder="1" applyAlignment="1">
      <alignment vertical="top" wrapText="1"/>
    </xf>
    <xf numFmtId="167" fontId="0" fillId="0" borderId="30" xfId="0" applyNumberFormat="1" applyBorder="1" applyAlignment="1">
      <alignment vertical="top" wrapText="1"/>
    </xf>
    <xf numFmtId="0" fontId="14" fillId="2" borderId="9" xfId="0" applyFont="1" applyFill="1" applyBorder="1" applyAlignment="1">
      <alignment vertical="top" wrapText="1"/>
    </xf>
    <xf numFmtId="0" fontId="14" fillId="2" borderId="13" xfId="0" applyFont="1" applyFill="1" applyBorder="1" applyAlignment="1">
      <alignment vertical="top" wrapText="1"/>
    </xf>
    <xf numFmtId="0" fontId="14" fillId="2" borderId="81" xfId="0" applyFont="1" applyFill="1" applyBorder="1" applyAlignment="1">
      <alignment vertical="top" wrapText="1"/>
    </xf>
    <xf numFmtId="0" fontId="14" fillId="2" borderId="21" xfId="0" applyFont="1" applyFill="1" applyBorder="1" applyAlignment="1">
      <alignment vertical="top" wrapText="1"/>
    </xf>
    <xf numFmtId="175" fontId="21" fillId="0" borderId="122" xfId="0" applyNumberFormat="1" applyFont="1" applyBorder="1" applyProtection="1">
      <protection locked="0"/>
    </xf>
    <xf numFmtId="175" fontId="21" fillId="0" borderId="121" xfId="0" applyNumberFormat="1" applyFont="1" applyBorder="1" applyProtection="1">
      <protection locked="0"/>
    </xf>
    <xf numFmtId="175" fontId="21" fillId="0" borderId="123" xfId="0" applyNumberFormat="1" applyFont="1" applyBorder="1" applyProtection="1">
      <protection locked="0"/>
    </xf>
    <xf numFmtId="175" fontId="21" fillId="0" borderId="0" xfId="0" applyNumberFormat="1" applyFont="1" applyBorder="1" applyProtection="1">
      <protection locked="0"/>
    </xf>
    <xf numFmtId="175" fontId="21" fillId="0" borderId="2" xfId="0" applyNumberFormat="1" applyFont="1" applyBorder="1" applyProtection="1">
      <protection locked="0"/>
    </xf>
    <xf numFmtId="175" fontId="21" fillId="0" borderId="1" xfId="0" applyNumberFormat="1" applyFont="1" applyBorder="1" applyProtection="1">
      <protection locked="0"/>
    </xf>
    <xf numFmtId="175" fontId="21" fillId="0" borderId="3" xfId="0" applyNumberFormat="1" applyFont="1" applyBorder="1" applyProtection="1">
      <protection locked="0"/>
    </xf>
    <xf numFmtId="175" fontId="21" fillId="0" borderId="124" xfId="0" applyNumberFormat="1" applyFont="1" applyBorder="1" applyProtection="1">
      <protection locked="0"/>
    </xf>
    <xf numFmtId="175" fontId="21" fillId="0" borderId="7" xfId="0" applyNumberFormat="1" applyFont="1" applyBorder="1" applyProtection="1">
      <protection locked="0"/>
    </xf>
    <xf numFmtId="175" fontId="21" fillId="0" borderId="125" xfId="0" applyNumberFormat="1" applyFont="1" applyBorder="1" applyProtection="1">
      <protection locked="0"/>
    </xf>
    <xf numFmtId="175" fontId="21" fillId="0" borderId="8" xfId="0" applyNumberFormat="1" applyFont="1" applyBorder="1" applyProtection="1">
      <protection locked="0"/>
    </xf>
    <xf numFmtId="175" fontId="21" fillId="0" borderId="58" xfId="0" applyNumberFormat="1" applyFont="1" applyBorder="1" applyProtection="1">
      <protection locked="0"/>
    </xf>
    <xf numFmtId="175" fontId="21" fillId="0" borderId="126" xfId="0" applyNumberFormat="1" applyFont="1" applyBorder="1" applyProtection="1">
      <protection locked="0"/>
    </xf>
    <xf numFmtId="175" fontId="21" fillId="0" borderId="17" xfId="0" applyNumberFormat="1" applyFont="1" applyBorder="1" applyProtection="1">
      <protection locked="0"/>
    </xf>
    <xf numFmtId="175" fontId="21" fillId="0" borderId="62" xfId="0" applyNumberFormat="1" applyFont="1" applyBorder="1" applyProtection="1">
      <protection locked="0"/>
    </xf>
    <xf numFmtId="175" fontId="21" fillId="0" borderId="127" xfId="0" applyNumberFormat="1" applyFont="1" applyBorder="1" applyProtection="1">
      <protection locked="0"/>
    </xf>
    <xf numFmtId="175" fontId="21" fillId="0" borderId="40" xfId="0" applyNumberFormat="1" applyFont="1" applyBorder="1" applyProtection="1">
      <protection locked="0"/>
    </xf>
    <xf numFmtId="175" fontId="21" fillId="0" borderId="128" xfId="0" applyNumberFormat="1" applyFont="1" applyBorder="1" applyProtection="1">
      <protection locked="0"/>
    </xf>
    <xf numFmtId="175" fontId="21" fillId="0" borderId="81" xfId="0" applyNumberFormat="1" applyFont="1" applyBorder="1" applyProtection="1">
      <protection locked="0"/>
    </xf>
    <xf numFmtId="175" fontId="21" fillId="0" borderId="130" xfId="0" applyNumberFormat="1" applyFont="1" applyBorder="1" applyProtection="1">
      <protection locked="0"/>
    </xf>
    <xf numFmtId="175" fontId="26" fillId="0" borderId="8" xfId="0" applyNumberFormat="1" applyFont="1" applyBorder="1" applyProtection="1">
      <protection locked="0"/>
    </xf>
    <xf numFmtId="175" fontId="21" fillId="0" borderId="131" xfId="0" applyNumberFormat="1" applyFont="1" applyBorder="1" applyProtection="1">
      <protection locked="0"/>
    </xf>
    <xf numFmtId="175" fontId="21" fillId="0" borderId="19" xfId="0" applyNumberFormat="1" applyFont="1" applyBorder="1" applyProtection="1">
      <protection locked="0"/>
    </xf>
    <xf numFmtId="175" fontId="21" fillId="0" borderId="46" xfId="0" applyNumberFormat="1" applyFont="1" applyBorder="1" applyProtection="1">
      <protection locked="0"/>
    </xf>
    <xf numFmtId="175" fontId="21" fillId="0" borderId="129" xfId="0" applyNumberFormat="1" applyFont="1" applyBorder="1" applyProtection="1">
      <protection locked="0"/>
    </xf>
    <xf numFmtId="175" fontId="21" fillId="0" borderId="110" xfId="0" applyNumberFormat="1" applyFont="1" applyBorder="1" applyProtection="1">
      <protection locked="0"/>
    </xf>
    <xf numFmtId="175" fontId="21" fillId="0" borderId="18" xfId="0" applyNumberFormat="1" applyFont="1" applyBorder="1" applyProtection="1">
      <protection locked="0"/>
    </xf>
    <xf numFmtId="175" fontId="21" fillId="0" borderId="132" xfId="0" applyNumberFormat="1" applyFont="1" applyBorder="1" applyProtection="1">
      <protection locked="0"/>
    </xf>
    <xf numFmtId="0" fontId="8" fillId="0" borderId="0" xfId="0" applyFont="1" applyAlignment="1" applyProtection="1">
      <alignment vertical="top" wrapText="1"/>
      <protection locked="0"/>
    </xf>
    <xf numFmtId="0" fontId="11" fillId="3" borderId="45" xfId="0" applyFont="1" applyFill="1" applyBorder="1" applyAlignment="1" applyProtection="1">
      <alignment vertical="top" wrapText="1"/>
      <protection locked="0"/>
    </xf>
    <xf numFmtId="0" fontId="0" fillId="0" borderId="71" xfId="0" applyBorder="1" applyAlignment="1" applyProtection="1">
      <alignment vertical="top" wrapText="1"/>
      <protection locked="0"/>
    </xf>
    <xf numFmtId="167" fontId="0" fillId="0" borderId="84" xfId="0" applyNumberFormat="1" applyBorder="1" applyAlignment="1" applyProtection="1">
      <alignment vertical="top" wrapText="1"/>
      <protection locked="0"/>
    </xf>
    <xf numFmtId="167" fontId="0" fillId="0" borderId="87" xfId="0" applyNumberFormat="1" applyBorder="1" applyAlignment="1" applyProtection="1">
      <alignment vertical="top" wrapText="1"/>
      <protection locked="0"/>
    </xf>
    <xf numFmtId="167" fontId="0" fillId="0" borderId="83" xfId="0" applyNumberFormat="1" applyBorder="1" applyAlignment="1" applyProtection="1">
      <alignment vertical="top" wrapText="1"/>
      <protection locked="0"/>
    </xf>
    <xf numFmtId="167" fontId="0" fillId="0" borderId="71" xfId="0" applyNumberFormat="1" applyBorder="1" applyAlignment="1" applyProtection="1">
      <alignment vertical="top" wrapText="1"/>
      <protection locked="0"/>
    </xf>
    <xf numFmtId="167" fontId="12" fillId="0" borderId="93" xfId="0" applyNumberFormat="1" applyFont="1" applyBorder="1" applyAlignment="1" applyProtection="1">
      <alignment vertical="top" wrapText="1"/>
      <protection locked="0"/>
    </xf>
    <xf numFmtId="167" fontId="0" fillId="0" borderId="0" xfId="0" applyNumberFormat="1" applyBorder="1" applyAlignment="1" applyProtection="1">
      <alignment vertical="top" wrapText="1"/>
      <protection locked="0"/>
    </xf>
    <xf numFmtId="167" fontId="0" fillId="0" borderId="97" xfId="0" applyNumberFormat="1" applyBorder="1" applyAlignment="1" applyProtection="1">
      <alignment vertical="top" wrapText="1"/>
      <protection locked="0"/>
    </xf>
    <xf numFmtId="167" fontId="9" fillId="0" borderId="84" xfId="0" applyNumberFormat="1" applyFont="1" applyBorder="1" applyAlignment="1" applyProtection="1">
      <alignment horizontal="right" vertical="top" wrapText="1"/>
      <protection locked="0"/>
    </xf>
    <xf numFmtId="167" fontId="9" fillId="0" borderId="99" xfId="0" applyNumberFormat="1" applyFont="1" applyBorder="1" applyAlignment="1" applyProtection="1">
      <alignment horizontal="right" vertical="top" wrapText="1"/>
      <protection locked="0"/>
    </xf>
    <xf numFmtId="167" fontId="9" fillId="0" borderId="0" xfId="0" applyNumberFormat="1" applyFont="1" applyBorder="1" applyAlignment="1" applyProtection="1">
      <alignment horizontal="right" vertical="top" wrapText="1"/>
      <protection locked="0"/>
    </xf>
    <xf numFmtId="167" fontId="9" fillId="0" borderId="56" xfId="0" applyNumberFormat="1" applyFont="1" applyBorder="1" applyAlignment="1" applyProtection="1">
      <alignment horizontal="right" vertical="top" wrapText="1"/>
      <protection locked="0"/>
    </xf>
    <xf numFmtId="167" fontId="12" fillId="0" borderId="97" xfId="0" applyNumberFormat="1" applyFont="1" applyBorder="1" applyAlignment="1" applyProtection="1">
      <alignment vertical="top" wrapText="1"/>
      <protection locked="0"/>
    </xf>
    <xf numFmtId="167" fontId="0" fillId="0" borderId="99" xfId="0" applyNumberFormat="1" applyBorder="1" applyAlignment="1" applyProtection="1">
      <alignment vertical="top" wrapText="1"/>
      <protection locked="0"/>
    </xf>
    <xf numFmtId="167" fontId="15" fillId="0" borderId="87" xfId="0" applyNumberFormat="1" applyFont="1" applyBorder="1" applyAlignment="1" applyProtection="1">
      <alignment vertical="top" wrapText="1"/>
      <protection locked="0"/>
    </xf>
    <xf numFmtId="167" fontId="8" fillId="0" borderId="97" xfId="0" applyNumberFormat="1" applyFont="1" applyBorder="1" applyAlignment="1" applyProtection="1">
      <alignment vertical="top" wrapText="1"/>
      <protection locked="0"/>
    </xf>
    <xf numFmtId="164" fontId="0" fillId="0" borderId="0" xfId="0" applyNumberFormat="1" applyAlignment="1" applyProtection="1">
      <alignment vertical="top" wrapText="1"/>
      <protection locked="0"/>
    </xf>
    <xf numFmtId="164" fontId="8" fillId="0" borderId="0" xfId="0" applyNumberFormat="1" applyFont="1" applyAlignment="1" applyProtection="1">
      <alignment vertical="top" wrapText="1"/>
      <protection locked="0"/>
    </xf>
    <xf numFmtId="164" fontId="11" fillId="3" borderId="45" xfId="0" applyNumberFormat="1" applyFont="1" applyFill="1" applyBorder="1" applyAlignment="1" applyProtection="1">
      <alignment vertical="top" wrapText="1"/>
      <protection locked="0"/>
    </xf>
    <xf numFmtId="164" fontId="0" fillId="0" borderId="71" xfId="0" applyNumberFormat="1" applyBorder="1" applyAlignment="1" applyProtection="1">
      <alignment vertical="top" wrapText="1"/>
      <protection locked="0"/>
    </xf>
    <xf numFmtId="164" fontId="0" fillId="0" borderId="99" xfId="0" applyNumberFormat="1" applyBorder="1" applyAlignment="1" applyProtection="1">
      <alignment vertical="top" wrapText="1"/>
      <protection locked="0"/>
    </xf>
    <xf numFmtId="164" fontId="4" fillId="0" borderId="87" xfId="0" applyNumberFormat="1" applyFont="1" applyBorder="1" applyAlignment="1" applyProtection="1">
      <alignment vertical="top" wrapText="1"/>
      <protection locked="0"/>
    </xf>
    <xf numFmtId="0" fontId="0" fillId="0" borderId="0" xfId="0" applyAlignment="1" applyProtection="1">
      <alignment vertical="top" wrapText="1"/>
      <protection locked="0"/>
    </xf>
    <xf numFmtId="175" fontId="0" fillId="0" borderId="150" xfId="0" applyNumberFormat="1" applyBorder="1" applyProtection="1">
      <protection locked="0"/>
    </xf>
    <xf numFmtId="175" fontId="0" fillId="0" borderId="54" xfId="0" applyNumberFormat="1" applyBorder="1" applyProtection="1">
      <protection locked="0"/>
    </xf>
    <xf numFmtId="175" fontId="19" fillId="0" borderId="57" xfId="0" applyNumberFormat="1" applyFont="1" applyBorder="1" applyProtection="1">
      <protection locked="0"/>
    </xf>
    <xf numFmtId="167" fontId="20" fillId="0" borderId="16" xfId="0" applyNumberFormat="1" applyFont="1" applyBorder="1"/>
    <xf numFmtId="167" fontId="20" fillId="0" borderId="17" xfId="0" applyNumberFormat="1" applyFont="1" applyBorder="1"/>
    <xf numFmtId="167" fontId="20" fillId="0" borderId="62" xfId="0" applyNumberFormat="1" applyFont="1" applyBorder="1"/>
    <xf numFmtId="0" fontId="2" fillId="0" borderId="142" xfId="0" applyFont="1" applyBorder="1" applyAlignment="1">
      <alignment vertical="top" wrapText="1"/>
    </xf>
    <xf numFmtId="175" fontId="0" fillId="0" borderId="53" xfId="0" applyNumberFormat="1" applyBorder="1" applyProtection="1">
      <protection locked="0"/>
    </xf>
    <xf numFmtId="175" fontId="4" fillId="0" borderId="87" xfId="0" applyNumberFormat="1" applyFont="1" applyBorder="1" applyAlignment="1" applyProtection="1">
      <alignment vertical="top" wrapText="1"/>
      <protection locked="0"/>
    </xf>
    <xf numFmtId="175" fontId="0" fillId="0" borderId="59" xfId="0" applyNumberFormat="1" applyBorder="1" applyProtection="1">
      <protection locked="0"/>
    </xf>
    <xf numFmtId="175" fontId="0" fillId="0" borderId="0" xfId="0" applyNumberFormat="1" applyProtection="1">
      <protection locked="0"/>
    </xf>
    <xf numFmtId="175" fontId="19" fillId="0" borderId="61" xfId="0" applyNumberFormat="1" applyFont="1" applyBorder="1" applyProtection="1">
      <protection locked="0"/>
    </xf>
    <xf numFmtId="175" fontId="19" fillId="0" borderId="83" xfId="0" applyNumberFormat="1" applyFont="1" applyBorder="1" applyAlignment="1" applyProtection="1">
      <alignment vertical="top" wrapText="1"/>
      <protection locked="0"/>
    </xf>
    <xf numFmtId="175" fontId="0" fillId="0" borderId="90" xfId="0" applyNumberFormat="1" applyBorder="1" applyProtection="1">
      <protection locked="0"/>
    </xf>
    <xf numFmtId="175" fontId="0" fillId="0" borderId="61" xfId="0" applyNumberFormat="1" applyBorder="1" applyProtection="1">
      <protection locked="0"/>
    </xf>
    <xf numFmtId="175" fontId="0" fillId="0" borderId="62" xfId="0" applyNumberFormat="1" applyBorder="1" applyProtection="1">
      <protection locked="0"/>
    </xf>
    <xf numFmtId="175" fontId="0" fillId="0" borderId="100" xfId="0" applyNumberFormat="1" applyBorder="1" applyProtection="1">
      <protection locked="0"/>
    </xf>
    <xf numFmtId="175" fontId="12" fillId="0" borderId="67" xfId="0" applyNumberFormat="1" applyFont="1" applyBorder="1" applyProtection="1">
      <protection locked="0"/>
    </xf>
    <xf numFmtId="175" fontId="12" fillId="0" borderId="93" xfId="0" applyNumberFormat="1" applyFont="1" applyBorder="1" applyAlignment="1" applyProtection="1">
      <alignment vertical="top" wrapText="1"/>
      <protection locked="0"/>
    </xf>
    <xf numFmtId="175" fontId="13" fillId="0" borderId="95" xfId="0" applyNumberFormat="1" applyFont="1" applyBorder="1" applyProtection="1">
      <protection locked="0"/>
    </xf>
    <xf numFmtId="175" fontId="0" fillId="0" borderId="102" xfId="0" applyNumberFormat="1" applyBorder="1" applyProtection="1">
      <protection locked="0"/>
    </xf>
    <xf numFmtId="175" fontId="2" fillId="0" borderId="103" xfId="0" applyNumberFormat="1" applyFont="1" applyBorder="1" applyProtection="1">
      <protection locked="0"/>
    </xf>
    <xf numFmtId="175" fontId="0" fillId="0" borderId="69" xfId="0" applyNumberFormat="1" applyBorder="1" applyProtection="1">
      <protection locked="0"/>
    </xf>
    <xf numFmtId="175" fontId="0" fillId="0" borderId="0" xfId="0" applyNumberFormat="1" applyBorder="1" applyAlignment="1" applyProtection="1">
      <alignment vertical="top" wrapText="1"/>
      <protection locked="0"/>
    </xf>
    <xf numFmtId="175" fontId="0" fillId="0" borderId="3" xfId="0" applyNumberFormat="1" applyBorder="1" applyProtection="1">
      <protection locked="0"/>
    </xf>
    <xf numFmtId="175" fontId="0" fillId="0" borderId="96" xfId="0" applyNumberFormat="1" applyBorder="1" applyProtection="1">
      <protection locked="0"/>
    </xf>
    <xf numFmtId="175" fontId="0" fillId="0" borderId="68" xfId="0" applyNumberFormat="1" applyBorder="1" applyProtection="1">
      <protection locked="0"/>
    </xf>
    <xf numFmtId="175" fontId="0" fillId="0" borderId="97" xfId="0" applyNumberFormat="1" applyBorder="1" applyAlignment="1" applyProtection="1">
      <alignment vertical="top" wrapText="1"/>
      <protection locked="0"/>
    </xf>
    <xf numFmtId="175" fontId="0" fillId="0" borderId="97" xfId="0" applyNumberFormat="1" applyBorder="1" applyProtection="1">
      <protection locked="0"/>
    </xf>
    <xf numFmtId="175" fontId="0" fillId="0" borderId="98" xfId="0" applyNumberFormat="1" applyBorder="1" applyProtection="1">
      <protection locked="0"/>
    </xf>
    <xf numFmtId="175" fontId="9" fillId="0" borderId="151" xfId="0" applyNumberFormat="1" applyFont="1" applyBorder="1" applyAlignment="1" applyProtection="1">
      <alignment horizontal="right"/>
      <protection locked="0"/>
    </xf>
    <xf numFmtId="175" fontId="9" fillId="0" borderId="84" xfId="0" applyNumberFormat="1" applyFont="1" applyBorder="1" applyAlignment="1" applyProtection="1">
      <alignment horizontal="right" vertical="top" wrapText="1"/>
      <protection locked="0"/>
    </xf>
    <xf numFmtId="175" fontId="0" fillId="0" borderId="65" xfId="0" applyNumberFormat="1" applyBorder="1" applyProtection="1">
      <protection locked="0"/>
    </xf>
    <xf numFmtId="175" fontId="0" fillId="0" borderId="63" xfId="0" applyNumberFormat="1" applyBorder="1" applyProtection="1">
      <protection locked="0"/>
    </xf>
    <xf numFmtId="175" fontId="9" fillId="0" borderId="59" xfId="0" applyNumberFormat="1" applyFont="1" applyBorder="1" applyAlignment="1" applyProtection="1">
      <alignment horizontal="right"/>
      <protection locked="0"/>
    </xf>
    <xf numFmtId="175" fontId="9" fillId="0" borderId="99" xfId="0" applyNumberFormat="1" applyFont="1" applyBorder="1" applyAlignment="1" applyProtection="1">
      <alignment horizontal="right" vertical="top" wrapText="1"/>
      <protection locked="0"/>
    </xf>
    <xf numFmtId="175" fontId="9" fillId="0" borderId="0" xfId="0" applyNumberFormat="1" applyFont="1" applyBorder="1" applyAlignment="1" applyProtection="1">
      <alignment horizontal="right" vertical="top" wrapText="1"/>
      <protection locked="0"/>
    </xf>
    <xf numFmtId="175" fontId="9" fillId="0" borderId="60" xfId="0" applyNumberFormat="1" applyFont="1" applyBorder="1" applyAlignment="1" applyProtection="1">
      <alignment horizontal="right"/>
      <protection locked="0"/>
    </xf>
    <xf numFmtId="175" fontId="9" fillId="0" borderId="71" xfId="0" applyNumberFormat="1" applyFont="1" applyBorder="1" applyAlignment="1" applyProtection="1">
      <alignment horizontal="right" vertical="top" wrapText="1"/>
      <protection locked="0"/>
    </xf>
    <xf numFmtId="175" fontId="0" fillId="0" borderId="57" xfId="0" applyNumberFormat="1" applyBorder="1" applyProtection="1">
      <protection locked="0"/>
    </xf>
    <xf numFmtId="175" fontId="12" fillId="0" borderId="97" xfId="0" applyNumberFormat="1" applyFont="1" applyBorder="1" applyAlignment="1" applyProtection="1">
      <alignment vertical="top" wrapText="1"/>
      <protection locked="0"/>
    </xf>
    <xf numFmtId="175" fontId="2" fillId="0" borderId="96" xfId="0" applyNumberFormat="1" applyFont="1" applyBorder="1" applyProtection="1">
      <protection locked="0"/>
    </xf>
    <xf numFmtId="175" fontId="2" fillId="0" borderId="98" xfId="0" applyNumberFormat="1" applyFont="1" applyBorder="1" applyProtection="1">
      <protection locked="0"/>
    </xf>
    <xf numFmtId="175" fontId="0" fillId="0" borderId="99" xfId="0" applyNumberFormat="1" applyBorder="1" applyAlignment="1" applyProtection="1">
      <alignment vertical="top" wrapText="1"/>
      <protection locked="0"/>
    </xf>
    <xf numFmtId="175" fontId="2" fillId="0" borderId="65" xfId="0" applyNumberFormat="1" applyFont="1" applyBorder="1" applyProtection="1">
      <protection locked="0"/>
    </xf>
    <xf numFmtId="175" fontId="0" fillId="0" borderId="87" xfId="0" applyNumberFormat="1" applyBorder="1" applyAlignment="1" applyProtection="1">
      <alignment vertical="top" wrapText="1"/>
      <protection locked="0"/>
    </xf>
    <xf numFmtId="175" fontId="2" fillId="0" borderId="100" xfId="0" applyNumberFormat="1" applyFont="1" applyBorder="1" applyProtection="1">
      <protection locked="0"/>
    </xf>
    <xf numFmtId="175" fontId="0" fillId="0" borderId="83" xfId="0" applyNumberFormat="1" applyBorder="1" applyAlignment="1" applyProtection="1">
      <alignment vertical="top" wrapText="1"/>
      <protection locked="0"/>
    </xf>
    <xf numFmtId="175" fontId="0" fillId="0" borderId="103" xfId="0" applyNumberFormat="1" applyBorder="1" applyProtection="1">
      <protection locked="0"/>
    </xf>
    <xf numFmtId="175" fontId="0" fillId="0" borderId="52" xfId="0" applyNumberFormat="1" applyBorder="1" applyProtection="1">
      <protection locked="0"/>
    </xf>
    <xf numFmtId="175" fontId="0" fillId="0" borderId="84" xfId="0" applyNumberFormat="1" applyBorder="1" applyAlignment="1" applyProtection="1">
      <alignment vertical="top" wrapText="1"/>
      <protection locked="0"/>
    </xf>
    <xf numFmtId="175" fontId="0" fillId="0" borderId="85" xfId="0" applyNumberFormat="1" applyBorder="1" applyProtection="1">
      <protection locked="0"/>
    </xf>
    <xf numFmtId="175" fontId="2" fillId="0" borderId="59" xfId="0" applyNumberFormat="1" applyFont="1" applyBorder="1" applyProtection="1">
      <protection locked="0"/>
    </xf>
    <xf numFmtId="175" fontId="4" fillId="0" borderId="53" xfId="0" applyNumberFormat="1" applyFont="1" applyBorder="1" applyProtection="1">
      <protection locked="0"/>
    </xf>
    <xf numFmtId="175" fontId="0" fillId="0" borderId="55" xfId="0" applyNumberFormat="1" applyBorder="1" applyProtection="1">
      <protection locked="0"/>
    </xf>
    <xf numFmtId="175" fontId="0" fillId="0" borderId="105" xfId="0" applyNumberFormat="1" applyBorder="1" applyAlignment="1" applyProtection="1">
      <alignment vertical="top" wrapText="1"/>
      <protection locked="0"/>
    </xf>
    <xf numFmtId="175" fontId="8" fillId="0" borderId="68" xfId="0" applyNumberFormat="1" applyFont="1" applyBorder="1" applyProtection="1">
      <protection locked="0"/>
    </xf>
    <xf numFmtId="175" fontId="8" fillId="0" borderId="97" xfId="0" applyNumberFormat="1" applyFont="1" applyBorder="1" applyAlignment="1" applyProtection="1">
      <alignment vertical="top" wrapText="1"/>
      <protection locked="0"/>
    </xf>
    <xf numFmtId="175" fontId="0" fillId="0" borderId="66" xfId="0" applyNumberFormat="1" applyBorder="1" applyProtection="1">
      <protection locked="0"/>
    </xf>
    <xf numFmtId="175" fontId="0" fillId="0" borderId="71" xfId="0" applyNumberFormat="1" applyBorder="1" applyAlignment="1" applyProtection="1">
      <alignment vertical="top" wrapText="1"/>
      <protection locked="0"/>
    </xf>
    <xf numFmtId="175" fontId="0" fillId="0" borderId="101" xfId="0" applyNumberFormat="1" applyBorder="1" applyProtection="1">
      <protection locked="0"/>
    </xf>
    <xf numFmtId="175" fontId="0" fillId="0" borderId="104" xfId="0" applyNumberFormat="1" applyBorder="1" applyProtection="1">
      <protection locked="0"/>
    </xf>
    <xf numFmtId="175" fontId="0" fillId="0" borderId="0" xfId="0" applyNumberFormat="1" applyAlignment="1" applyProtection="1">
      <alignment vertical="top" wrapText="1"/>
      <protection locked="0"/>
    </xf>
    <xf numFmtId="175" fontId="65" fillId="0" borderId="66" xfId="0" applyNumberFormat="1" applyFont="1" applyBorder="1" applyProtection="1">
      <protection locked="0"/>
    </xf>
    <xf numFmtId="175" fontId="65" fillId="0" borderId="101" xfId="0" applyNumberFormat="1" applyFont="1" applyBorder="1" applyProtection="1">
      <protection locked="0"/>
    </xf>
    <xf numFmtId="175" fontId="65" fillId="0" borderId="0" xfId="0" applyNumberFormat="1" applyFont="1" applyProtection="1">
      <protection locked="0"/>
    </xf>
    <xf numFmtId="0" fontId="32" fillId="5" borderId="0" xfId="2" applyFont="1" applyFill="1" applyAlignment="1">
      <alignment horizontal="right" vertical="top" wrapText="1"/>
    </xf>
    <xf numFmtId="0" fontId="1" fillId="0" borderId="0" xfId="2" applyAlignment="1">
      <alignment horizontal="right"/>
    </xf>
    <xf numFmtId="174" fontId="33" fillId="9" borderId="103" xfId="2" applyNumberFormat="1" applyFont="1" applyFill="1" applyBorder="1" applyAlignment="1" applyProtection="1">
      <alignment horizontal="center"/>
      <protection locked="0"/>
    </xf>
    <xf numFmtId="0" fontId="1" fillId="9" borderId="103" xfId="2" applyFill="1" applyBorder="1"/>
    <xf numFmtId="0" fontId="30" fillId="5" borderId="0" xfId="2" applyFont="1" applyFill="1" applyAlignment="1">
      <alignment wrapText="1"/>
    </xf>
    <xf numFmtId="0" fontId="32" fillId="5" borderId="0" xfId="2" applyFont="1" applyFill="1" applyAlignment="1">
      <alignment wrapText="1"/>
    </xf>
    <xf numFmtId="0" fontId="30" fillId="5" borderId="0" xfId="2" applyFont="1" applyFill="1" applyAlignment="1">
      <alignment vertical="top" wrapText="1"/>
    </xf>
  </cellXfs>
  <cellStyles count="5">
    <cellStyle name="Hyperlink 2" xfId="4"/>
    <cellStyle name="Normal" xfId="0" builtinId="0"/>
    <cellStyle name="Normal 2" xfId="2"/>
    <cellStyle name="Percent 2" xfId="3"/>
    <cellStyle name="Standaard 2" xfId="1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62"/>
        <name val="Calibri"/>
        <scheme val="none"/>
      </font>
      <fill>
        <patternFill patternType="solid">
          <fgColor indexed="26"/>
          <bgColor indexed="9"/>
        </patternFill>
      </fill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26"/>
          <bgColor indexed="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26"/>
          <bgColor indexed="9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26"/>
          <bgColor indexed="9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7030A0"/>
        <name val="Calibri"/>
        <scheme val="none"/>
      </font>
      <fill>
        <patternFill patternType="solid">
          <fgColor indexed="26"/>
          <bgColor indexed="9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5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26"/>
          <bgColor indexed="9"/>
        </patternFill>
      </fill>
      <border diagonalUp="0" diagonalDown="0" outline="0">
        <left/>
        <right/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48910</xdr:colOff>
      <xdr:row>0</xdr:row>
      <xdr:rowOff>57150</xdr:rowOff>
    </xdr:from>
    <xdr:to>
      <xdr:col>14</xdr:col>
      <xdr:colOff>454220</xdr:colOff>
      <xdr:row>22</xdr:row>
      <xdr:rowOff>141565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D9A100-437F-4D9F-B384-05225CE7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16810" y="57150"/>
          <a:ext cx="4497250" cy="5314783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138</xdr:row>
      <xdr:rowOff>0</xdr:rowOff>
    </xdr:from>
    <xdr:to>
      <xdr:col>9</xdr:col>
      <xdr:colOff>108347</xdr:colOff>
      <xdr:row>155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E25A4E-0ECC-4876-B92C-EA80F150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200" y="30800040"/>
          <a:ext cx="862727" cy="8172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AppData\Local\Microsoft\Windows\INetCache\Content.Outlook\HIYPC9F5\Financieel_plan_Qredits_leeg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/Users/Public/Documents/Algemene%20Data%20files/Timpoc%20Consultants%20projecten%20en%20mogelijkheden/Timpoc%202020/Timpoc%20Consultants%20opdrachten%202020/EMEN%202020/EMEN%20del%202%2015%20Manual%20and%20final%20products/EMEN%20Simple%20Cash%20planning%20integrated%2004062020%20KM7.xlsx?92A41D8A" TargetMode="External"/><Relationship Id="rId1" Type="http://schemas.openxmlformats.org/officeDocument/2006/relationships/externalLinkPath" Target="file:///\\92A41D8A\EMEN%20Simple%20Cash%20planning%20integrated%2004062020%20KM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VRAGENLIJST"/>
      <sheetName val="Investering &amp; Financiering"/>
      <sheetName val="Liquiditeit"/>
      <sheetName val="Exploitatie"/>
      <sheetName val="Qredits maandlasten"/>
      <sheetName val="Begrippenbelastingsdienst"/>
      <sheetName val="dropdowns"/>
      <sheetName val="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>Ja</v>
          </cell>
          <cell r="G2">
            <v>0</v>
          </cell>
          <cell r="I2">
            <v>1</v>
          </cell>
          <cell r="O2" t="str">
            <v>Nee</v>
          </cell>
        </row>
        <row r="3">
          <cell r="B3" t="str">
            <v>Nee</v>
          </cell>
          <cell r="E3">
            <v>1</v>
          </cell>
          <cell r="G3">
            <v>0.06</v>
          </cell>
          <cell r="I3">
            <v>2</v>
          </cell>
          <cell r="O3" t="str">
            <v>minder dan 525 uren</v>
          </cell>
        </row>
        <row r="4">
          <cell r="E4">
            <v>2</v>
          </cell>
          <cell r="G4">
            <v>0.21</v>
          </cell>
          <cell r="I4">
            <v>3</v>
          </cell>
          <cell r="O4" t="str">
            <v>525 - 875 uren</v>
          </cell>
        </row>
        <row r="5">
          <cell r="E5">
            <v>3</v>
          </cell>
          <cell r="I5">
            <v>4</v>
          </cell>
          <cell r="O5" t="str">
            <v>875 -1225 uren</v>
          </cell>
        </row>
        <row r="6">
          <cell r="E6">
            <v>4</v>
          </cell>
          <cell r="I6">
            <v>5</v>
          </cell>
          <cell r="O6" t="str">
            <v>1225 - 1750 uren</v>
          </cell>
        </row>
        <row r="7">
          <cell r="E7">
            <v>5</v>
          </cell>
          <cell r="I7">
            <v>6</v>
          </cell>
          <cell r="O7" t="str">
            <v>meer dan 1750 uren</v>
          </cell>
        </row>
        <row r="8">
          <cell r="B8" t="str">
            <v>Direct</v>
          </cell>
          <cell r="E8">
            <v>6</v>
          </cell>
          <cell r="G8" t="str">
            <v>voor de start</v>
          </cell>
          <cell r="I8">
            <v>7</v>
          </cell>
        </row>
        <row r="9">
          <cell r="B9" t="str">
            <v>Binnen 14 dagen</v>
          </cell>
          <cell r="G9" t="str">
            <v>maand 1</v>
          </cell>
          <cell r="I9">
            <v>8</v>
          </cell>
        </row>
        <row r="10">
          <cell r="B10" t="str">
            <v>Binnen 30 dagen</v>
          </cell>
          <cell r="G10" t="str">
            <v>maand 2</v>
          </cell>
          <cell r="I10">
            <v>9</v>
          </cell>
        </row>
        <row r="11">
          <cell r="B11" t="str">
            <v>Binnen 60 dagen</v>
          </cell>
          <cell r="G11" t="str">
            <v>maand 3</v>
          </cell>
          <cell r="I11">
            <v>10</v>
          </cell>
        </row>
        <row r="12">
          <cell r="B12" t="str">
            <v>Binnen 90 dagen</v>
          </cell>
        </row>
        <row r="15">
          <cell r="O15" t="str">
            <v>Maand 1</v>
          </cell>
        </row>
        <row r="16">
          <cell r="K16" t="str">
            <v>loopt gewoon door</v>
          </cell>
          <cell r="M16" t="str">
            <v>Dit breng ik zelf in</v>
          </cell>
          <cell r="O16" t="str">
            <v>Maand 2</v>
          </cell>
        </row>
        <row r="17">
          <cell r="K17" t="str">
            <v>gestopt</v>
          </cell>
          <cell r="M17" t="str">
            <v>Nog te investeren</v>
          </cell>
          <cell r="O17" t="str">
            <v>Maand 3</v>
          </cell>
        </row>
        <row r="18">
          <cell r="K18" t="str">
            <v>tot maand 1</v>
          </cell>
          <cell r="O18" t="str">
            <v>Maand 4</v>
          </cell>
        </row>
        <row r="19">
          <cell r="K19" t="str">
            <v>tot maand 2</v>
          </cell>
          <cell r="O19" t="str">
            <v>Maand 5</v>
          </cell>
        </row>
        <row r="20">
          <cell r="K20" t="str">
            <v>tot maand 3</v>
          </cell>
          <cell r="O20" t="str">
            <v>Maand 6</v>
          </cell>
        </row>
        <row r="21">
          <cell r="K21" t="str">
            <v>tot maand 4</v>
          </cell>
          <cell r="O21" t="str">
            <v>Maand 7</v>
          </cell>
        </row>
        <row r="22">
          <cell r="K22" t="str">
            <v>tot maand 5</v>
          </cell>
          <cell r="O22" t="str">
            <v>Maand 8</v>
          </cell>
        </row>
        <row r="23">
          <cell r="K23" t="str">
            <v>tot maand 6</v>
          </cell>
          <cell r="O23" t="str">
            <v>Maand 9</v>
          </cell>
        </row>
      </sheetData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Data set"/>
      <sheetName val="Loan Analysis"/>
      <sheetName val="Liquidity household"/>
      <sheetName val="Liquidity enterprise"/>
      <sheetName val="Investering &amp; Financiering"/>
      <sheetName val="Exploitatie"/>
      <sheetName val="HHYFI maandlasten"/>
      <sheetName val="Begrippen"/>
      <sheetName val="Sheet1"/>
    </sheetNames>
    <sheetDataSet>
      <sheetData sheetId="0"/>
      <sheetData sheetId="1"/>
      <sheetData sheetId="2"/>
      <sheetData sheetId="3"/>
      <sheetData sheetId="4">
        <row r="48">
          <cell r="C48">
            <v>3004.0336507936536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tables/table1.xml><?xml version="1.0" encoding="utf-8"?>
<table xmlns="http://schemas.openxmlformats.org/spreadsheetml/2006/main" id="1" name="Table1" displayName="Table1" ref="A54:F56" headerRowCount="0" totalsRowShown="0">
  <tableColumns count="6">
    <tableColumn id="1" name="Column1" headerRowDxfId="5"/>
    <tableColumn id="2" name="Column2" headerRowDxfId="4"/>
    <tableColumn id="3" name="Column3" headerRowDxfId="3"/>
    <tableColumn id="7" name="Column4" headerRowDxfId="2"/>
    <tableColumn id="5" name="Column5" headerRowDxfId="1"/>
    <tableColumn id="6" name="Column6" headerRowDxfId="0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BM220"/>
  <sheetViews>
    <sheetView topLeftCell="C10" zoomScale="125" zoomScaleNormal="125" workbookViewId="0">
      <selection activeCell="E10" sqref="E10"/>
    </sheetView>
  </sheetViews>
  <sheetFormatPr defaultColWidth="8.7265625" defaultRowHeight="14.5" x14ac:dyDescent="0.35"/>
  <cols>
    <col min="1" max="1" width="9.81640625" style="541" customWidth="1"/>
    <col min="2" max="2" width="45" style="576" customWidth="1"/>
    <col min="3" max="3" width="24.54296875" style="543" customWidth="1"/>
    <col min="4" max="4" width="17.81640625" style="543" customWidth="1"/>
    <col min="5" max="5" width="21.26953125" style="577" customWidth="1"/>
    <col min="6" max="6" width="15.7265625" style="536" customWidth="1"/>
    <col min="7" max="7" width="9.54296875" style="541" customWidth="1"/>
    <col min="8" max="8" width="3.54296875" style="545" customWidth="1"/>
    <col min="9" max="9" width="9.1796875" style="561" customWidth="1"/>
    <col min="10" max="10" width="10.54296875" style="561" customWidth="1"/>
    <col min="11" max="31" width="9.1796875" style="561" customWidth="1"/>
    <col min="32" max="32" width="11.54296875" style="561" customWidth="1"/>
    <col min="33" max="36" width="9.1796875" style="561" customWidth="1"/>
    <col min="37" max="43" width="9.1796875" style="562" customWidth="1"/>
    <col min="44" max="49" width="9.1796875" style="563" customWidth="1"/>
    <col min="50" max="62" width="8.7265625" style="564"/>
    <col min="63" max="16384" width="8.7265625" style="540"/>
  </cols>
  <sheetData>
    <row r="1" spans="1:62" s="655" customFormat="1" ht="21.5" thickBot="1" x14ac:dyDescent="0.55000000000000004">
      <c r="A1" s="647" t="s">
        <v>246</v>
      </c>
      <c r="B1" s="648"/>
      <c r="C1" s="648"/>
      <c r="D1" s="648"/>
      <c r="E1" s="649" t="s">
        <v>247</v>
      </c>
      <c r="F1" s="650"/>
      <c r="G1" s="648"/>
      <c r="H1" s="651"/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2"/>
      <c r="T1" s="652"/>
      <c r="U1" s="652"/>
      <c r="V1" s="652"/>
      <c r="W1" s="652"/>
      <c r="X1" s="652"/>
      <c r="Y1" s="652"/>
      <c r="Z1" s="652"/>
      <c r="AA1" s="653" t="s">
        <v>248</v>
      </c>
      <c r="AB1" s="653" t="s">
        <v>249</v>
      </c>
      <c r="AC1" s="653" t="s">
        <v>250</v>
      </c>
      <c r="AD1" s="653" t="s">
        <v>251</v>
      </c>
      <c r="AE1" s="654">
        <v>0</v>
      </c>
      <c r="AF1" s="653" t="s">
        <v>252</v>
      </c>
      <c r="AG1" s="653" t="s">
        <v>253</v>
      </c>
      <c r="AH1" s="653">
        <v>1</v>
      </c>
      <c r="AI1" s="653">
        <v>1</v>
      </c>
      <c r="AJ1" s="653" t="s">
        <v>252</v>
      </c>
      <c r="AK1" s="653"/>
      <c r="AL1" s="653"/>
      <c r="AM1" s="652"/>
      <c r="AN1" s="652"/>
      <c r="AO1" s="652"/>
      <c r="AP1" s="652"/>
      <c r="AQ1" s="652"/>
    </row>
    <row r="2" spans="1:62" ht="30" customHeight="1" thickTop="1" thickBot="1" x14ac:dyDescent="0.4">
      <c r="B2" s="542" t="s">
        <v>254</v>
      </c>
      <c r="D2" s="544" t="s">
        <v>255</v>
      </c>
      <c r="E2" s="923" t="s">
        <v>256</v>
      </c>
      <c r="F2" s="924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7"/>
      <c r="AA2" s="546" t="s">
        <v>257</v>
      </c>
      <c r="AB2" s="538" t="s">
        <v>253</v>
      </c>
      <c r="AC2" s="538" t="s">
        <v>258</v>
      </c>
      <c r="AD2" s="538" t="s">
        <v>259</v>
      </c>
      <c r="AE2" s="539">
        <v>0.06</v>
      </c>
      <c r="AF2" s="538" t="s">
        <v>260</v>
      </c>
      <c r="AG2" s="538" t="s">
        <v>261</v>
      </c>
      <c r="AH2" s="538">
        <v>2</v>
      </c>
      <c r="AI2" s="538">
        <v>2</v>
      </c>
      <c r="AJ2" s="538" t="s">
        <v>262</v>
      </c>
      <c r="AK2" s="538"/>
      <c r="AL2" s="538"/>
      <c r="AM2" s="537"/>
      <c r="AN2" s="537"/>
      <c r="AO2" s="537"/>
      <c r="AP2" s="537"/>
      <c r="AQ2" s="537"/>
      <c r="AR2" s="540"/>
      <c r="AS2" s="540"/>
      <c r="AT2" s="540"/>
      <c r="AU2" s="540"/>
      <c r="AV2" s="540"/>
      <c r="AW2" s="540"/>
      <c r="AX2" s="540"/>
      <c r="AY2" s="540"/>
      <c r="AZ2" s="540"/>
      <c r="BA2" s="540"/>
      <c r="BB2" s="540"/>
      <c r="BC2" s="540"/>
      <c r="BD2" s="540"/>
      <c r="BE2" s="540"/>
      <c r="BF2" s="540"/>
      <c r="BG2" s="540"/>
      <c r="BH2" s="540"/>
      <c r="BI2" s="540"/>
      <c r="BJ2" s="540"/>
    </row>
    <row r="3" spans="1:62" ht="15.5" thickTop="1" thickBot="1" x14ac:dyDescent="0.4">
      <c r="B3" s="542" t="s">
        <v>263</v>
      </c>
      <c r="D3" s="544" t="s">
        <v>264</v>
      </c>
      <c r="E3" s="923" t="s">
        <v>256</v>
      </c>
      <c r="F3" s="924"/>
      <c r="I3" s="537"/>
      <c r="J3" s="537"/>
      <c r="K3" s="537"/>
      <c r="L3" s="537"/>
      <c r="M3" s="537"/>
      <c r="N3" s="537"/>
      <c r="O3" s="537"/>
      <c r="P3" s="537"/>
      <c r="Q3" s="537"/>
      <c r="R3" s="537"/>
      <c r="S3" s="537"/>
      <c r="T3" s="537"/>
      <c r="U3" s="537"/>
      <c r="V3" s="537"/>
      <c r="W3" s="537"/>
      <c r="X3" s="537"/>
      <c r="Y3" s="537"/>
      <c r="Z3" s="537"/>
      <c r="AA3" s="546" t="s">
        <v>265</v>
      </c>
      <c r="AB3" s="538" t="s">
        <v>266</v>
      </c>
      <c r="AC3" s="538"/>
      <c r="AD3" s="538" t="s">
        <v>267</v>
      </c>
      <c r="AE3" s="539">
        <v>0.21</v>
      </c>
      <c r="AF3" s="538" t="s">
        <v>262</v>
      </c>
      <c r="AG3" s="538" t="s">
        <v>268</v>
      </c>
      <c r="AH3" s="538">
        <v>3</v>
      </c>
      <c r="AI3" s="538">
        <v>3</v>
      </c>
      <c r="AJ3" s="538"/>
      <c r="AK3" s="538"/>
      <c r="AL3" s="538"/>
      <c r="AM3" s="537"/>
      <c r="AN3" s="537"/>
      <c r="AO3" s="537"/>
      <c r="AP3" s="537"/>
      <c r="AQ3" s="537"/>
      <c r="AR3" s="540"/>
      <c r="AS3" s="540"/>
      <c r="AT3" s="540"/>
      <c r="AU3" s="540"/>
      <c r="AV3" s="540"/>
      <c r="AW3" s="540"/>
      <c r="AX3" s="540"/>
      <c r="AY3" s="540"/>
      <c r="AZ3" s="540"/>
      <c r="BA3" s="540"/>
      <c r="BB3" s="540"/>
      <c r="BC3" s="540"/>
      <c r="BD3" s="540"/>
      <c r="BE3" s="540"/>
      <c r="BF3" s="540"/>
      <c r="BG3" s="540"/>
      <c r="BH3" s="540"/>
      <c r="BI3" s="540"/>
      <c r="BJ3" s="540"/>
    </row>
    <row r="4" spans="1:62" ht="24.75" customHeight="1" thickTop="1" thickBot="1" x14ac:dyDescent="0.4">
      <c r="B4" s="542" t="s">
        <v>269</v>
      </c>
      <c r="D4" s="544" t="s">
        <v>409</v>
      </c>
      <c r="E4" s="923"/>
      <c r="F4" s="924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46"/>
      <c r="AB4" s="538"/>
      <c r="AC4" s="538"/>
      <c r="AD4" s="538"/>
      <c r="AE4" s="539"/>
      <c r="AF4" s="538"/>
      <c r="AG4" s="538"/>
      <c r="AH4" s="538"/>
      <c r="AI4" s="538"/>
      <c r="AJ4" s="538"/>
      <c r="AK4" s="538"/>
      <c r="AL4" s="538"/>
      <c r="AM4" s="537"/>
      <c r="AN4" s="537"/>
      <c r="AO4" s="537"/>
      <c r="AP4" s="537"/>
      <c r="AQ4" s="537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</row>
    <row r="5" spans="1:62" ht="24.75" customHeight="1" thickTop="1" x14ac:dyDescent="0.35">
      <c r="B5" s="542"/>
      <c r="E5" s="547"/>
      <c r="F5" s="540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46"/>
      <c r="AB5" s="538"/>
      <c r="AC5" s="538"/>
      <c r="AD5" s="538"/>
      <c r="AE5" s="539"/>
      <c r="AF5" s="538"/>
      <c r="AG5" s="538"/>
      <c r="AH5" s="538"/>
      <c r="AI5" s="538"/>
      <c r="AJ5" s="538"/>
      <c r="AK5" s="538"/>
      <c r="AL5" s="538"/>
      <c r="AM5" s="537"/>
      <c r="AN5" s="537"/>
      <c r="AO5" s="537"/>
      <c r="AP5" s="537"/>
      <c r="AQ5" s="537"/>
      <c r="AR5" s="540"/>
      <c r="AS5" s="540"/>
      <c r="AT5" s="540"/>
      <c r="AU5" s="540"/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</row>
    <row r="6" spans="1:62" ht="15" thickBot="1" x14ac:dyDescent="0.4">
      <c r="B6" s="548" t="s">
        <v>270</v>
      </c>
      <c r="E6" s="549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8" t="s">
        <v>271</v>
      </c>
      <c r="AB6" s="546"/>
      <c r="AC6" s="546"/>
      <c r="AD6" s="538" t="s">
        <v>272</v>
      </c>
      <c r="AE6" s="539"/>
      <c r="AF6" s="538" t="s">
        <v>273</v>
      </c>
      <c r="AG6" s="550" t="s">
        <v>274</v>
      </c>
      <c r="AH6" s="538"/>
      <c r="AI6" s="538">
        <v>4</v>
      </c>
      <c r="AJ6" s="538"/>
      <c r="AK6" s="538"/>
      <c r="AL6" s="538"/>
      <c r="AM6" s="537"/>
      <c r="AN6" s="537"/>
      <c r="AO6" s="537"/>
      <c r="AP6" s="537"/>
      <c r="AQ6" s="537"/>
      <c r="AR6" s="540"/>
      <c r="AS6" s="540"/>
      <c r="AT6" s="540"/>
      <c r="AU6" s="540"/>
      <c r="AV6" s="540"/>
      <c r="AW6" s="540"/>
      <c r="AX6" s="540"/>
      <c r="AY6" s="540"/>
      <c r="AZ6" s="540"/>
      <c r="BA6" s="540"/>
      <c r="BB6" s="540"/>
      <c r="BC6" s="540"/>
      <c r="BD6" s="540"/>
      <c r="BE6" s="540"/>
      <c r="BF6" s="540"/>
      <c r="BG6" s="540"/>
      <c r="BH6" s="540"/>
      <c r="BI6" s="540"/>
      <c r="BJ6" s="540"/>
    </row>
    <row r="7" spans="1:62" ht="15.5" thickTop="1" thickBot="1" x14ac:dyDescent="0.4">
      <c r="A7" s="551">
        <v>1</v>
      </c>
      <c r="B7" s="925" t="s">
        <v>275</v>
      </c>
      <c r="C7" s="925"/>
      <c r="D7" s="925"/>
      <c r="E7" s="544" t="s">
        <v>276</v>
      </c>
      <c r="F7" s="552">
        <v>0</v>
      </c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8" t="s">
        <v>277</v>
      </c>
      <c r="AB7" s="546"/>
      <c r="AC7" s="546"/>
      <c r="AD7" s="538" t="s">
        <v>278</v>
      </c>
      <c r="AE7" s="546"/>
      <c r="AF7" s="538"/>
      <c r="AG7" s="550" t="s">
        <v>261</v>
      </c>
      <c r="AH7" s="538"/>
      <c r="AI7" s="538">
        <v>5</v>
      </c>
      <c r="AJ7" s="538"/>
      <c r="AK7" s="538"/>
      <c r="AL7" s="538"/>
      <c r="AM7" s="537"/>
      <c r="AN7" s="537"/>
      <c r="AO7" s="537"/>
      <c r="AP7" s="537"/>
      <c r="AQ7" s="537"/>
      <c r="AR7" s="540"/>
      <c r="AS7" s="540"/>
      <c r="AT7" s="540"/>
      <c r="AU7" s="540"/>
      <c r="AV7" s="540"/>
      <c r="AW7" s="540"/>
      <c r="AX7" s="540"/>
      <c r="AY7" s="540"/>
      <c r="AZ7" s="540"/>
      <c r="BA7" s="540"/>
      <c r="BB7" s="540"/>
      <c r="BC7" s="540"/>
      <c r="BD7" s="540"/>
      <c r="BE7" s="540"/>
      <c r="BF7" s="540"/>
      <c r="BG7" s="540"/>
      <c r="BH7" s="540"/>
      <c r="BI7" s="540"/>
      <c r="BJ7" s="540"/>
    </row>
    <row r="8" spans="1:62" ht="15.5" thickTop="1" thickBot="1" x14ac:dyDescent="0.4">
      <c r="A8" s="551">
        <f>+A7+1</f>
        <v>2</v>
      </c>
      <c r="B8" s="925" t="s">
        <v>279</v>
      </c>
      <c r="C8" s="925"/>
      <c r="D8" s="925"/>
      <c r="E8" s="544" t="s">
        <v>276</v>
      </c>
      <c r="F8" s="552">
        <v>0</v>
      </c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8" t="s">
        <v>280</v>
      </c>
      <c r="AB8" s="538"/>
      <c r="AC8" s="538"/>
      <c r="AD8" s="538" t="s">
        <v>281</v>
      </c>
      <c r="AE8" s="538"/>
      <c r="AF8" s="538"/>
      <c r="AG8" s="553"/>
      <c r="AH8" s="538"/>
      <c r="AI8" s="538"/>
      <c r="AJ8" s="538"/>
      <c r="AK8" s="538"/>
      <c r="AL8" s="538"/>
      <c r="AM8" s="537"/>
      <c r="AN8" s="537"/>
      <c r="AO8" s="537"/>
      <c r="AP8" s="537"/>
      <c r="AQ8" s="537"/>
      <c r="AR8" s="540"/>
      <c r="AS8" s="540"/>
      <c r="AT8" s="540"/>
      <c r="AU8" s="540"/>
      <c r="AV8" s="540"/>
      <c r="AW8" s="540"/>
      <c r="AX8" s="540"/>
      <c r="AY8" s="540"/>
      <c r="AZ8" s="540"/>
      <c r="BA8" s="540"/>
      <c r="BB8" s="540"/>
      <c r="BC8" s="540"/>
      <c r="BD8" s="540"/>
      <c r="BE8" s="540"/>
      <c r="BF8" s="540"/>
      <c r="BG8" s="540"/>
      <c r="BH8" s="540"/>
      <c r="BI8" s="540"/>
      <c r="BJ8" s="540"/>
    </row>
    <row r="9" spans="1:62" ht="15.5" thickTop="1" thickBot="1" x14ac:dyDescent="0.4">
      <c r="A9" s="551">
        <f>+A8+1</f>
        <v>3</v>
      </c>
      <c r="B9" s="925" t="s">
        <v>282</v>
      </c>
      <c r="C9" s="925"/>
      <c r="D9" s="925"/>
      <c r="E9" s="544" t="s">
        <v>276</v>
      </c>
      <c r="F9" s="552">
        <v>120</v>
      </c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8"/>
      <c r="AB9" s="538"/>
      <c r="AC9" s="538"/>
      <c r="AD9" s="538" t="s">
        <v>283</v>
      </c>
      <c r="AE9" s="538"/>
      <c r="AF9" s="538"/>
      <c r="AG9" s="538"/>
      <c r="AH9" s="538"/>
      <c r="AI9" s="538"/>
      <c r="AJ9" s="538"/>
      <c r="AK9" s="538"/>
      <c r="AL9" s="538"/>
      <c r="AM9" s="537"/>
      <c r="AN9" s="537"/>
      <c r="AO9" s="537"/>
      <c r="AP9" s="537"/>
      <c r="AQ9" s="537"/>
      <c r="AR9" s="540"/>
      <c r="AS9" s="540"/>
      <c r="AT9" s="540"/>
      <c r="AU9" s="540"/>
      <c r="AV9" s="540"/>
      <c r="AW9" s="540"/>
      <c r="AX9" s="540"/>
      <c r="AY9" s="540"/>
      <c r="AZ9" s="540"/>
      <c r="BA9" s="540"/>
      <c r="BB9" s="540"/>
      <c r="BC9" s="540"/>
      <c r="BD9" s="540"/>
      <c r="BE9" s="540"/>
      <c r="BF9" s="540"/>
      <c r="BG9" s="540"/>
      <c r="BH9" s="540"/>
      <c r="BI9" s="540"/>
      <c r="BJ9" s="540"/>
    </row>
    <row r="10" spans="1:62" ht="15.5" thickTop="1" thickBot="1" x14ac:dyDescent="0.4">
      <c r="A10" s="551"/>
      <c r="B10" s="926" t="s">
        <v>284</v>
      </c>
      <c r="C10" s="926"/>
      <c r="D10" s="926"/>
      <c r="E10" s="554" t="s">
        <v>285</v>
      </c>
      <c r="F10" s="555" t="s">
        <v>257</v>
      </c>
      <c r="G10" s="556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40"/>
      <c r="AS10" s="540"/>
      <c r="AT10" s="540"/>
      <c r="AU10" s="540"/>
      <c r="AV10" s="540"/>
      <c r="AW10" s="540"/>
      <c r="AX10" s="540"/>
      <c r="AY10" s="540"/>
      <c r="AZ10" s="540"/>
      <c r="BA10" s="540"/>
      <c r="BB10" s="540"/>
      <c r="BC10" s="540"/>
      <c r="BD10" s="540"/>
      <c r="BE10" s="540"/>
      <c r="BF10" s="540"/>
      <c r="BG10" s="540"/>
      <c r="BH10" s="540"/>
      <c r="BI10" s="540"/>
      <c r="BJ10" s="540"/>
    </row>
    <row r="11" spans="1:62" ht="15.5" thickTop="1" thickBot="1" x14ac:dyDescent="0.4">
      <c r="A11" s="551"/>
      <c r="B11" s="557"/>
      <c r="C11" s="557"/>
      <c r="D11" s="557"/>
      <c r="E11" s="554" t="s">
        <v>286</v>
      </c>
      <c r="F11" s="555"/>
      <c r="G11" s="556"/>
      <c r="I11" s="537"/>
      <c r="J11" s="537"/>
      <c r="K11" s="537"/>
      <c r="L11" s="537"/>
      <c r="M11" s="537"/>
      <c r="N11" s="537"/>
      <c r="O11" s="537"/>
      <c r="P11" s="537"/>
      <c r="Q11" s="537"/>
      <c r="R11" s="537"/>
      <c r="S11" s="537"/>
      <c r="T11" s="537"/>
      <c r="U11" s="537"/>
      <c r="V11" s="537"/>
      <c r="W11" s="537"/>
      <c r="X11" s="537"/>
      <c r="Y11" s="537"/>
      <c r="Z11" s="537"/>
      <c r="AA11" s="537"/>
      <c r="AB11" s="537"/>
      <c r="AC11" s="537"/>
      <c r="AD11" s="537"/>
      <c r="AE11" s="537"/>
      <c r="AF11" s="537"/>
      <c r="AG11" s="537"/>
      <c r="AH11" s="537"/>
      <c r="AI11" s="537"/>
      <c r="AJ11" s="537"/>
      <c r="AK11" s="537"/>
      <c r="AL11" s="537"/>
      <c r="AM11" s="537"/>
      <c r="AN11" s="537"/>
      <c r="AO11" s="537"/>
      <c r="AP11" s="537"/>
      <c r="AQ11" s="537"/>
      <c r="AR11" s="540"/>
      <c r="AS11" s="540"/>
      <c r="AT11" s="540"/>
      <c r="AU11" s="540"/>
      <c r="AV11" s="540"/>
      <c r="AW11" s="540"/>
      <c r="AX11" s="540"/>
      <c r="AY11" s="540"/>
      <c r="AZ11" s="540"/>
      <c r="BA11" s="540"/>
      <c r="BB11" s="540"/>
      <c r="BC11" s="540"/>
      <c r="BD11" s="540"/>
      <c r="BE11" s="540"/>
      <c r="BF11" s="540"/>
      <c r="BG11" s="540"/>
      <c r="BH11" s="540"/>
      <c r="BI11" s="540"/>
      <c r="BJ11" s="540"/>
    </row>
    <row r="12" spans="1:62" ht="15.5" thickTop="1" thickBot="1" x14ac:dyDescent="0.4">
      <c r="A12" s="551">
        <f>+A9+1</f>
        <v>4</v>
      </c>
      <c r="B12" s="925" t="s">
        <v>287</v>
      </c>
      <c r="C12" s="925"/>
      <c r="D12" s="925"/>
      <c r="E12" s="544" t="s">
        <v>276</v>
      </c>
      <c r="F12" s="552">
        <v>0</v>
      </c>
      <c r="I12" s="537"/>
      <c r="J12" s="537"/>
      <c r="K12" s="537"/>
      <c r="L12" s="537"/>
      <c r="M12" s="537"/>
      <c r="N12" s="537"/>
      <c r="O12" s="537"/>
      <c r="P12" s="537"/>
      <c r="Q12" s="537"/>
      <c r="R12" s="537"/>
      <c r="S12" s="537"/>
      <c r="T12" s="537"/>
      <c r="U12" s="537"/>
      <c r="V12" s="537"/>
      <c r="W12" s="537"/>
      <c r="X12" s="537"/>
      <c r="Y12" s="537"/>
      <c r="Z12" s="537"/>
      <c r="AA12" s="537"/>
      <c r="AB12" s="537"/>
      <c r="AC12" s="537"/>
      <c r="AD12" s="537"/>
      <c r="AE12" s="537"/>
      <c r="AF12" s="537"/>
      <c r="AG12" s="537"/>
      <c r="AH12" s="537"/>
      <c r="AI12" s="537"/>
      <c r="AJ12" s="537"/>
      <c r="AK12" s="537"/>
      <c r="AL12" s="537"/>
      <c r="AM12" s="537"/>
      <c r="AN12" s="537"/>
      <c r="AO12" s="537"/>
      <c r="AP12" s="537"/>
      <c r="AQ12" s="537"/>
      <c r="AR12" s="540"/>
      <c r="AS12" s="540"/>
      <c r="AT12" s="540"/>
      <c r="AU12" s="540"/>
      <c r="AV12" s="540"/>
      <c r="AW12" s="540"/>
      <c r="AX12" s="540"/>
      <c r="AY12" s="540"/>
      <c r="AZ12" s="540"/>
      <c r="BA12" s="540"/>
      <c r="BB12" s="540"/>
      <c r="BC12" s="540"/>
      <c r="BD12" s="540"/>
      <c r="BE12" s="540"/>
      <c r="BF12" s="540"/>
      <c r="BG12" s="540"/>
      <c r="BH12" s="540"/>
      <c r="BI12" s="540"/>
      <c r="BJ12" s="540"/>
    </row>
    <row r="13" spans="1:62" ht="15.5" thickTop="1" thickBot="1" x14ac:dyDescent="0.4">
      <c r="A13" s="551"/>
      <c r="B13" s="558" t="s">
        <v>288</v>
      </c>
      <c r="C13" s="557"/>
      <c r="D13" s="557"/>
      <c r="E13" s="544"/>
      <c r="F13" s="552"/>
      <c r="I13" s="537"/>
      <c r="J13" s="537"/>
      <c r="K13" s="537"/>
      <c r="L13" s="537"/>
      <c r="M13" s="537"/>
      <c r="N13" s="537"/>
      <c r="O13" s="537"/>
      <c r="P13" s="537"/>
      <c r="Q13" s="537"/>
      <c r="R13" s="537"/>
      <c r="S13" s="537"/>
      <c r="T13" s="537"/>
      <c r="U13" s="537"/>
      <c r="V13" s="537"/>
      <c r="W13" s="537"/>
      <c r="X13" s="537"/>
      <c r="Y13" s="537"/>
      <c r="Z13" s="537"/>
      <c r="AA13" s="537"/>
      <c r="AB13" s="537"/>
      <c r="AC13" s="537"/>
      <c r="AD13" s="537"/>
      <c r="AE13" s="537"/>
      <c r="AF13" s="537"/>
      <c r="AG13" s="537"/>
      <c r="AH13" s="537"/>
      <c r="AI13" s="537"/>
      <c r="AJ13" s="537"/>
      <c r="AK13" s="537"/>
      <c r="AL13" s="537"/>
      <c r="AM13" s="537"/>
      <c r="AN13" s="537"/>
      <c r="AO13" s="537"/>
      <c r="AP13" s="537"/>
      <c r="AQ13" s="537"/>
      <c r="AR13" s="540"/>
      <c r="AS13" s="540"/>
      <c r="AT13" s="540"/>
      <c r="AU13" s="540"/>
      <c r="AV13" s="540"/>
      <c r="AW13" s="540"/>
      <c r="AX13" s="540"/>
      <c r="AY13" s="540"/>
      <c r="AZ13" s="540"/>
      <c r="BA13" s="540"/>
      <c r="BB13" s="540"/>
      <c r="BC13" s="540"/>
      <c r="BD13" s="540"/>
      <c r="BE13" s="540"/>
      <c r="BF13" s="540"/>
      <c r="BG13" s="540"/>
      <c r="BH13" s="540"/>
      <c r="BI13" s="540"/>
      <c r="BJ13" s="540"/>
    </row>
    <row r="14" spans="1:62" ht="15.5" thickTop="1" thickBot="1" x14ac:dyDescent="0.4">
      <c r="A14" s="559">
        <f>+A12+1</f>
        <v>5</v>
      </c>
      <c r="B14" s="925" t="s">
        <v>289</v>
      </c>
      <c r="C14" s="925"/>
      <c r="D14" s="925"/>
      <c r="E14" s="554" t="s">
        <v>276</v>
      </c>
      <c r="F14" s="552">
        <v>0</v>
      </c>
      <c r="G14" s="560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40"/>
      <c r="AS14" s="540"/>
      <c r="AT14" s="540"/>
      <c r="AU14" s="540"/>
      <c r="AV14" s="540"/>
      <c r="AW14" s="540"/>
      <c r="AX14" s="540"/>
      <c r="AY14" s="540"/>
      <c r="AZ14" s="540"/>
      <c r="BA14" s="540"/>
      <c r="BB14" s="540"/>
      <c r="BC14" s="540"/>
      <c r="BD14" s="540"/>
      <c r="BE14" s="540"/>
      <c r="BF14" s="540"/>
      <c r="BG14" s="540"/>
      <c r="BH14" s="540"/>
      <c r="BI14" s="540"/>
      <c r="BJ14" s="540"/>
    </row>
    <row r="15" spans="1:62" ht="27.5" thickTop="1" thickBot="1" x14ac:dyDescent="0.4">
      <c r="A15" s="559"/>
      <c r="B15" s="558" t="s">
        <v>290</v>
      </c>
      <c r="C15" s="557"/>
      <c r="D15" s="557"/>
      <c r="E15" s="554" t="s">
        <v>291</v>
      </c>
      <c r="F15" s="552"/>
      <c r="G15" s="560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40"/>
      <c r="AS15" s="540"/>
      <c r="AT15" s="540"/>
      <c r="AU15" s="540"/>
      <c r="AV15" s="540"/>
      <c r="AW15" s="540"/>
      <c r="AX15" s="540"/>
      <c r="AY15" s="540"/>
      <c r="AZ15" s="540"/>
      <c r="BA15" s="540"/>
      <c r="BB15" s="540"/>
      <c r="BC15" s="540"/>
      <c r="BD15" s="540"/>
      <c r="BE15" s="540"/>
      <c r="BF15" s="540"/>
      <c r="BG15" s="540"/>
      <c r="BH15" s="540"/>
      <c r="BI15" s="540"/>
      <c r="BJ15" s="540"/>
    </row>
    <row r="16" spans="1:62" ht="16.5" customHeight="1" thickTop="1" thickBot="1" x14ac:dyDescent="0.4">
      <c r="A16" s="551">
        <f>+A14+1</f>
        <v>6</v>
      </c>
      <c r="B16" s="925" t="s">
        <v>292</v>
      </c>
      <c r="C16" s="925"/>
      <c r="D16" s="925"/>
      <c r="E16" s="544" t="s">
        <v>276</v>
      </c>
      <c r="F16" s="552">
        <v>0</v>
      </c>
    </row>
    <row r="17" spans="1:65" ht="15.5" thickTop="1" thickBot="1" x14ac:dyDescent="0.4">
      <c r="B17" s="565" t="s">
        <v>293</v>
      </c>
      <c r="C17" s="566"/>
      <c r="D17" s="566"/>
      <c r="E17" s="567" t="s">
        <v>294</v>
      </c>
      <c r="F17" s="552"/>
    </row>
    <row r="18" spans="1:65" ht="16.5" customHeight="1" thickTop="1" thickBot="1" x14ac:dyDescent="0.4">
      <c r="A18" s="551">
        <f>+A16+1</f>
        <v>7</v>
      </c>
      <c r="B18" s="925" t="s">
        <v>295</v>
      </c>
      <c r="C18" s="925"/>
      <c r="D18" s="925"/>
      <c r="E18" s="544" t="s">
        <v>296</v>
      </c>
      <c r="F18" s="568">
        <f>F7+F9+F12+F16</f>
        <v>120</v>
      </c>
    </row>
    <row r="19" spans="1:65" ht="16.5" customHeight="1" thickTop="1" thickBot="1" x14ac:dyDescent="0.4">
      <c r="A19" s="551"/>
      <c r="B19" s="557"/>
      <c r="C19" s="557"/>
      <c r="D19" s="557"/>
      <c r="E19" s="544"/>
      <c r="F19" s="568"/>
    </row>
    <row r="20" spans="1:65" ht="32.5" customHeight="1" thickTop="1" thickBot="1" x14ac:dyDescent="0.4">
      <c r="A20" s="569">
        <f>+A18+1</f>
        <v>8</v>
      </c>
      <c r="B20" s="570" t="s">
        <v>297</v>
      </c>
      <c r="C20" s="921" t="s">
        <v>298</v>
      </c>
      <c r="D20" s="922"/>
      <c r="E20" s="571" t="s">
        <v>299</v>
      </c>
      <c r="F20" s="572">
        <v>1576</v>
      </c>
      <c r="G20" s="573"/>
    </row>
    <row r="21" spans="1:65" ht="15.5" thickTop="1" thickBot="1" x14ac:dyDescent="0.4">
      <c r="B21" s="574" t="s">
        <v>300</v>
      </c>
      <c r="C21" s="566"/>
      <c r="D21" s="566"/>
      <c r="E21" s="567"/>
      <c r="F21" s="575">
        <f>+F18+F20</f>
        <v>1696</v>
      </c>
    </row>
    <row r="22" spans="1:65" ht="15" thickTop="1" x14ac:dyDescent="0.35">
      <c r="A22" s="541">
        <f>+A20+1</f>
        <v>9</v>
      </c>
      <c r="B22" s="576" t="s">
        <v>301</v>
      </c>
      <c r="E22" s="577" t="s">
        <v>276</v>
      </c>
      <c r="F22" s="578">
        <v>10000</v>
      </c>
    </row>
    <row r="23" spans="1:65" x14ac:dyDescent="0.35">
      <c r="B23" s="579" t="s">
        <v>302</v>
      </c>
      <c r="E23" s="577" t="s">
        <v>303</v>
      </c>
      <c r="F23" s="536">
        <v>4</v>
      </c>
    </row>
    <row r="25" spans="1:65" x14ac:dyDescent="0.35">
      <c r="B25" s="548" t="s">
        <v>304</v>
      </c>
      <c r="E25" s="549"/>
      <c r="F25" s="535"/>
    </row>
    <row r="26" spans="1:65" ht="15" thickBot="1" x14ac:dyDescent="0.4">
      <c r="A26" s="551">
        <f>+A22+1</f>
        <v>10</v>
      </c>
      <c r="B26" s="557" t="s">
        <v>305</v>
      </c>
      <c r="F26" s="535" t="s">
        <v>247</v>
      </c>
    </row>
    <row r="27" spans="1:65" s="587" customFormat="1" ht="15.5" thickTop="1" thickBot="1" x14ac:dyDescent="0.4">
      <c r="A27" s="580" t="s">
        <v>306</v>
      </c>
      <c r="B27" s="557" t="s">
        <v>58</v>
      </c>
      <c r="C27" s="581"/>
      <c r="D27" s="581"/>
      <c r="E27" s="544" t="s">
        <v>307</v>
      </c>
      <c r="F27" s="582">
        <v>2000</v>
      </c>
      <c r="G27" s="583"/>
      <c r="H27" s="584"/>
      <c r="I27" s="584"/>
      <c r="J27" s="584"/>
      <c r="K27" s="584"/>
      <c r="L27" s="584"/>
      <c r="M27" s="584"/>
      <c r="N27" s="584"/>
      <c r="O27" s="584"/>
      <c r="P27" s="584"/>
      <c r="Q27" s="584"/>
      <c r="R27" s="584"/>
      <c r="S27" s="584"/>
      <c r="T27" s="584"/>
      <c r="U27" s="584"/>
      <c r="V27" s="584"/>
      <c r="W27" s="584"/>
      <c r="X27" s="584"/>
      <c r="Y27" s="584"/>
      <c r="Z27" s="584"/>
      <c r="AA27" s="584"/>
      <c r="AB27" s="584"/>
      <c r="AC27" s="584"/>
      <c r="AD27" s="584"/>
      <c r="AE27" s="584"/>
      <c r="AF27" s="584"/>
      <c r="AG27" s="584"/>
      <c r="AH27" s="584"/>
      <c r="AI27" s="584"/>
      <c r="AJ27" s="584"/>
      <c r="AK27" s="585"/>
      <c r="AL27" s="585"/>
      <c r="AM27" s="585"/>
      <c r="AN27" s="585"/>
      <c r="AO27" s="585"/>
      <c r="AP27" s="585"/>
      <c r="AQ27" s="585"/>
      <c r="AR27" s="586"/>
      <c r="AS27" s="586"/>
      <c r="AT27" s="586"/>
      <c r="AU27" s="586"/>
      <c r="AV27" s="586"/>
      <c r="AW27" s="586"/>
      <c r="AX27" s="586"/>
      <c r="AY27" s="586"/>
      <c r="AZ27" s="586"/>
      <c r="BA27" s="586"/>
      <c r="BB27" s="586"/>
      <c r="BC27" s="586"/>
      <c r="BD27" s="586"/>
      <c r="BE27" s="586"/>
      <c r="BF27" s="586"/>
      <c r="BG27" s="586"/>
      <c r="BH27" s="586"/>
      <c r="BI27" s="586"/>
      <c r="BJ27" s="586"/>
      <c r="BK27" s="583"/>
      <c r="BL27" s="583"/>
      <c r="BM27" s="583"/>
    </row>
    <row r="28" spans="1:65" s="587" customFormat="1" ht="15.5" thickTop="1" thickBot="1" x14ac:dyDescent="0.4">
      <c r="A28" s="580" t="s">
        <v>306</v>
      </c>
      <c r="B28" s="557" t="s">
        <v>308</v>
      </c>
      <c r="C28" s="581"/>
      <c r="D28" s="581"/>
      <c r="E28" s="544" t="s">
        <v>307</v>
      </c>
      <c r="F28" s="582">
        <v>1</v>
      </c>
      <c r="G28" s="583"/>
      <c r="H28" s="584"/>
      <c r="I28" s="584"/>
      <c r="J28" s="584"/>
      <c r="K28" s="584"/>
      <c r="L28" s="584"/>
      <c r="M28" s="584"/>
      <c r="N28" s="584"/>
      <c r="O28" s="584"/>
      <c r="P28" s="584"/>
      <c r="Q28" s="584"/>
      <c r="R28" s="584"/>
      <c r="S28" s="584"/>
      <c r="T28" s="584"/>
      <c r="U28" s="584"/>
      <c r="V28" s="584"/>
      <c r="W28" s="584"/>
      <c r="X28" s="584"/>
      <c r="Y28" s="584"/>
      <c r="Z28" s="584"/>
      <c r="AA28" s="584"/>
      <c r="AB28" s="584"/>
      <c r="AC28" s="584"/>
      <c r="AD28" s="584"/>
      <c r="AE28" s="584"/>
      <c r="AF28" s="584"/>
      <c r="AG28" s="584"/>
      <c r="AH28" s="584"/>
      <c r="AI28" s="584"/>
      <c r="AJ28" s="584"/>
      <c r="AK28" s="585"/>
      <c r="AL28" s="585"/>
      <c r="AM28" s="585"/>
      <c r="AN28" s="585"/>
      <c r="AO28" s="585"/>
      <c r="AP28" s="585"/>
      <c r="AQ28" s="585"/>
      <c r="AR28" s="586"/>
      <c r="AS28" s="586"/>
      <c r="AT28" s="586"/>
      <c r="AU28" s="586"/>
      <c r="AV28" s="586"/>
      <c r="AW28" s="586"/>
      <c r="AX28" s="586"/>
      <c r="AY28" s="586"/>
      <c r="AZ28" s="586"/>
      <c r="BA28" s="586"/>
      <c r="BB28" s="586"/>
      <c r="BC28" s="586"/>
      <c r="BD28" s="586"/>
      <c r="BE28" s="586"/>
      <c r="BF28" s="586"/>
      <c r="BG28" s="586"/>
      <c r="BH28" s="586"/>
      <c r="BI28" s="586"/>
      <c r="BJ28" s="586"/>
      <c r="BK28" s="583"/>
      <c r="BL28" s="583"/>
      <c r="BM28" s="583"/>
    </row>
    <row r="29" spans="1:65" s="587" customFormat="1" ht="15.5" thickTop="1" thickBot="1" x14ac:dyDescent="0.4">
      <c r="A29" s="551" t="s">
        <v>306</v>
      </c>
      <c r="B29" s="557" t="s">
        <v>309</v>
      </c>
      <c r="C29" s="581"/>
      <c r="D29" s="581"/>
      <c r="E29" s="544" t="s">
        <v>307</v>
      </c>
      <c r="F29" s="582">
        <v>0</v>
      </c>
      <c r="G29" s="583"/>
      <c r="H29" s="584"/>
      <c r="I29" s="584"/>
      <c r="J29" s="584"/>
      <c r="K29" s="584"/>
      <c r="L29" s="584"/>
      <c r="M29" s="584"/>
      <c r="N29" s="584"/>
      <c r="O29" s="584"/>
      <c r="P29" s="584"/>
      <c r="Q29" s="584"/>
      <c r="R29" s="584"/>
      <c r="S29" s="584"/>
      <c r="T29" s="584"/>
      <c r="U29" s="584"/>
      <c r="V29" s="584"/>
      <c r="W29" s="584"/>
      <c r="X29" s="584"/>
      <c r="Y29" s="584"/>
      <c r="Z29" s="584"/>
      <c r="AA29" s="584"/>
      <c r="AB29" s="584"/>
      <c r="AC29" s="584"/>
      <c r="AD29" s="584"/>
      <c r="AE29" s="584"/>
      <c r="AF29" s="584"/>
      <c r="AG29" s="584"/>
      <c r="AH29" s="584"/>
      <c r="AI29" s="584"/>
      <c r="AJ29" s="584"/>
      <c r="AK29" s="585"/>
      <c r="AL29" s="585"/>
      <c r="AM29" s="585"/>
      <c r="AN29" s="585"/>
      <c r="AO29" s="585"/>
      <c r="AP29" s="585"/>
      <c r="AQ29" s="585"/>
      <c r="AR29" s="586"/>
      <c r="AS29" s="586"/>
      <c r="AT29" s="586"/>
      <c r="AU29" s="586"/>
      <c r="AV29" s="586"/>
      <c r="AW29" s="586"/>
      <c r="AX29" s="586"/>
      <c r="AY29" s="586"/>
      <c r="AZ29" s="586"/>
      <c r="BA29" s="586"/>
      <c r="BB29" s="586"/>
      <c r="BC29" s="586"/>
      <c r="BD29" s="586"/>
      <c r="BE29" s="586"/>
      <c r="BF29" s="586"/>
      <c r="BG29" s="586"/>
      <c r="BH29" s="586"/>
      <c r="BI29" s="586"/>
      <c r="BJ29" s="586"/>
      <c r="BK29" s="583"/>
      <c r="BL29" s="583"/>
      <c r="BM29" s="583"/>
    </row>
    <row r="30" spans="1:65" s="587" customFormat="1" ht="15.5" thickTop="1" thickBot="1" x14ac:dyDescent="0.4">
      <c r="A30" s="551" t="s">
        <v>306</v>
      </c>
      <c r="B30" s="557" t="s">
        <v>310</v>
      </c>
      <c r="C30" s="581"/>
      <c r="D30" s="581"/>
      <c r="E30" s="544" t="s">
        <v>307</v>
      </c>
      <c r="F30" s="582">
        <v>0</v>
      </c>
      <c r="G30" s="583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  <c r="V30" s="584"/>
      <c r="W30" s="584"/>
      <c r="X30" s="584"/>
      <c r="Y30" s="584"/>
      <c r="Z30" s="584"/>
      <c r="AA30" s="584"/>
      <c r="AB30" s="584"/>
      <c r="AC30" s="584"/>
      <c r="AD30" s="584"/>
      <c r="AE30" s="584"/>
      <c r="AF30" s="584"/>
      <c r="AG30" s="584"/>
      <c r="AH30" s="584"/>
      <c r="AI30" s="584"/>
      <c r="AJ30" s="584"/>
      <c r="AK30" s="585"/>
      <c r="AL30" s="585"/>
      <c r="AM30" s="585"/>
      <c r="AN30" s="585"/>
      <c r="AO30" s="585"/>
      <c r="AP30" s="585"/>
      <c r="AQ30" s="585"/>
      <c r="AR30" s="586"/>
      <c r="AS30" s="586"/>
      <c r="AT30" s="586"/>
      <c r="AU30" s="586"/>
      <c r="AV30" s="586"/>
      <c r="AW30" s="586"/>
      <c r="AX30" s="586"/>
      <c r="AY30" s="586"/>
      <c r="AZ30" s="586"/>
      <c r="BA30" s="586"/>
      <c r="BB30" s="586"/>
      <c r="BC30" s="586"/>
      <c r="BD30" s="586"/>
      <c r="BE30" s="586"/>
      <c r="BF30" s="586"/>
      <c r="BG30" s="586"/>
      <c r="BH30" s="586"/>
      <c r="BI30" s="586"/>
      <c r="BJ30" s="586"/>
      <c r="BK30" s="583"/>
      <c r="BL30" s="583"/>
      <c r="BM30" s="583"/>
    </row>
    <row r="31" spans="1:65" s="587" customFormat="1" ht="15.5" thickTop="1" thickBot="1" x14ac:dyDescent="0.4">
      <c r="A31" s="551" t="s">
        <v>306</v>
      </c>
      <c r="B31" s="557" t="s">
        <v>311</v>
      </c>
      <c r="C31" s="581"/>
      <c r="D31" s="581"/>
      <c r="E31" s="544" t="s">
        <v>307</v>
      </c>
      <c r="F31" s="582">
        <v>0</v>
      </c>
      <c r="G31" s="583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584"/>
      <c r="T31" s="584"/>
      <c r="U31" s="584"/>
      <c r="V31" s="584"/>
      <c r="W31" s="584"/>
      <c r="X31" s="584"/>
      <c r="Y31" s="584"/>
      <c r="Z31" s="584"/>
      <c r="AA31" s="584"/>
      <c r="AB31" s="584"/>
      <c r="AC31" s="584"/>
      <c r="AD31" s="584"/>
      <c r="AE31" s="584"/>
      <c r="AF31" s="584"/>
      <c r="AG31" s="584"/>
      <c r="AH31" s="584"/>
      <c r="AI31" s="584"/>
      <c r="AJ31" s="584"/>
      <c r="AK31" s="585"/>
      <c r="AL31" s="585"/>
      <c r="AM31" s="585"/>
      <c r="AN31" s="585"/>
      <c r="AO31" s="585"/>
      <c r="AP31" s="585"/>
      <c r="AQ31" s="585"/>
      <c r="AR31" s="586"/>
      <c r="AS31" s="586"/>
      <c r="AT31" s="586"/>
      <c r="AU31" s="586"/>
      <c r="AV31" s="586"/>
      <c r="AW31" s="586"/>
      <c r="AX31" s="586"/>
      <c r="AY31" s="586"/>
      <c r="AZ31" s="586"/>
      <c r="BA31" s="586"/>
      <c r="BB31" s="586"/>
      <c r="BC31" s="586"/>
      <c r="BD31" s="586"/>
      <c r="BE31" s="586"/>
      <c r="BF31" s="586"/>
      <c r="BG31" s="586"/>
      <c r="BH31" s="586"/>
      <c r="BI31" s="586"/>
      <c r="BJ31" s="586"/>
      <c r="BK31" s="583"/>
      <c r="BL31" s="583"/>
      <c r="BM31" s="583"/>
    </row>
    <row r="32" spans="1:65" s="587" customFormat="1" ht="15.5" thickTop="1" thickBot="1" x14ac:dyDescent="0.4">
      <c r="A32" s="551" t="s">
        <v>306</v>
      </c>
      <c r="B32" s="557" t="s">
        <v>312</v>
      </c>
      <c r="C32" s="581"/>
      <c r="D32" s="581"/>
      <c r="E32" s="544" t="s">
        <v>307</v>
      </c>
      <c r="F32" s="582">
        <v>0</v>
      </c>
      <c r="G32" s="583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584"/>
      <c r="T32" s="584"/>
      <c r="U32" s="584"/>
      <c r="V32" s="584"/>
      <c r="W32" s="584"/>
      <c r="X32" s="584"/>
      <c r="Y32" s="584"/>
      <c r="Z32" s="584"/>
      <c r="AA32" s="584"/>
      <c r="AB32" s="584"/>
      <c r="AC32" s="584"/>
      <c r="AD32" s="584"/>
      <c r="AE32" s="584"/>
      <c r="AF32" s="584"/>
      <c r="AG32" s="584"/>
      <c r="AH32" s="584"/>
      <c r="AI32" s="584"/>
      <c r="AJ32" s="584"/>
      <c r="AK32" s="585"/>
      <c r="AL32" s="585"/>
      <c r="AM32" s="585"/>
      <c r="AN32" s="585"/>
      <c r="AO32" s="585"/>
      <c r="AP32" s="585"/>
      <c r="AQ32" s="585"/>
      <c r="AR32" s="586"/>
      <c r="AS32" s="586"/>
      <c r="AT32" s="586"/>
      <c r="AU32" s="586"/>
      <c r="AV32" s="586"/>
      <c r="AW32" s="586"/>
      <c r="AX32" s="586"/>
      <c r="AY32" s="586"/>
      <c r="AZ32" s="586"/>
      <c r="BA32" s="586"/>
      <c r="BB32" s="586"/>
      <c r="BC32" s="586"/>
      <c r="BD32" s="586"/>
      <c r="BE32" s="586"/>
      <c r="BF32" s="586"/>
      <c r="BG32" s="586"/>
      <c r="BH32" s="586"/>
      <c r="BI32" s="586"/>
      <c r="BJ32" s="586"/>
      <c r="BK32" s="583"/>
      <c r="BL32" s="583"/>
      <c r="BM32" s="583"/>
    </row>
    <row r="33" spans="1:65" s="587" customFormat="1" ht="15.5" thickTop="1" thickBot="1" x14ac:dyDescent="0.4">
      <c r="A33" s="551" t="s">
        <v>306</v>
      </c>
      <c r="B33" s="557" t="s">
        <v>313</v>
      </c>
      <c r="C33" s="581"/>
      <c r="D33" s="581"/>
      <c r="E33" s="544" t="s">
        <v>307</v>
      </c>
      <c r="F33" s="582">
        <v>0</v>
      </c>
      <c r="G33" s="583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584"/>
      <c r="U33" s="584"/>
      <c r="V33" s="584"/>
      <c r="W33" s="584"/>
      <c r="X33" s="584"/>
      <c r="Y33" s="584"/>
      <c r="Z33" s="584"/>
      <c r="AA33" s="584"/>
      <c r="AB33" s="584"/>
      <c r="AC33" s="584"/>
      <c r="AD33" s="584"/>
      <c r="AE33" s="584"/>
      <c r="AF33" s="584"/>
      <c r="AG33" s="584"/>
      <c r="AH33" s="584"/>
      <c r="AI33" s="584"/>
      <c r="AJ33" s="584"/>
      <c r="AK33" s="585"/>
      <c r="AL33" s="585"/>
      <c r="AM33" s="585"/>
      <c r="AN33" s="585"/>
      <c r="AO33" s="585"/>
      <c r="AP33" s="585"/>
      <c r="AQ33" s="585"/>
      <c r="AR33" s="586"/>
      <c r="AS33" s="586"/>
      <c r="AT33" s="586"/>
      <c r="AU33" s="586"/>
      <c r="AV33" s="586"/>
      <c r="AW33" s="586"/>
      <c r="AX33" s="586"/>
      <c r="AY33" s="586"/>
      <c r="AZ33" s="586"/>
      <c r="BA33" s="586"/>
      <c r="BB33" s="586"/>
      <c r="BC33" s="586"/>
      <c r="BD33" s="586"/>
      <c r="BE33" s="586"/>
      <c r="BF33" s="586"/>
      <c r="BG33" s="586"/>
      <c r="BH33" s="586"/>
      <c r="BI33" s="586"/>
      <c r="BJ33" s="586"/>
      <c r="BK33" s="583"/>
      <c r="BL33" s="583"/>
      <c r="BM33" s="583"/>
    </row>
    <row r="34" spans="1:65" s="587" customFormat="1" ht="15.5" thickTop="1" thickBot="1" x14ac:dyDescent="0.4">
      <c r="A34" s="551" t="s">
        <v>306</v>
      </c>
      <c r="B34" s="557" t="s">
        <v>314</v>
      </c>
      <c r="C34" s="581"/>
      <c r="D34" s="581"/>
      <c r="E34" s="544" t="s">
        <v>307</v>
      </c>
      <c r="F34" s="582">
        <v>0</v>
      </c>
      <c r="G34" s="583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584"/>
      <c r="T34" s="584"/>
      <c r="U34" s="584"/>
      <c r="V34" s="584"/>
      <c r="W34" s="584"/>
      <c r="X34" s="584"/>
      <c r="Y34" s="584"/>
      <c r="Z34" s="584"/>
      <c r="AA34" s="584"/>
      <c r="AB34" s="584"/>
      <c r="AC34" s="584"/>
      <c r="AD34" s="584"/>
      <c r="AE34" s="584"/>
      <c r="AF34" s="584"/>
      <c r="AG34" s="584"/>
      <c r="AH34" s="584"/>
      <c r="AI34" s="584"/>
      <c r="AJ34" s="584"/>
      <c r="AK34" s="585"/>
      <c r="AL34" s="585"/>
      <c r="AM34" s="585"/>
      <c r="AN34" s="585"/>
      <c r="AO34" s="585"/>
      <c r="AP34" s="585"/>
      <c r="AQ34" s="585"/>
      <c r="AR34" s="586"/>
      <c r="AS34" s="586"/>
      <c r="AT34" s="586"/>
      <c r="AU34" s="586"/>
      <c r="AV34" s="586"/>
      <c r="AW34" s="586"/>
      <c r="AX34" s="586"/>
      <c r="AY34" s="586"/>
      <c r="AZ34" s="586"/>
      <c r="BA34" s="586"/>
      <c r="BB34" s="586"/>
      <c r="BC34" s="586"/>
      <c r="BD34" s="586"/>
      <c r="BE34" s="586"/>
      <c r="BF34" s="586"/>
      <c r="BG34" s="586"/>
      <c r="BH34" s="586"/>
      <c r="BI34" s="586"/>
      <c r="BJ34" s="586"/>
      <c r="BK34" s="583"/>
      <c r="BL34" s="583"/>
      <c r="BM34" s="583"/>
    </row>
    <row r="35" spans="1:65" s="587" customFormat="1" ht="15.5" thickTop="1" thickBot="1" x14ac:dyDescent="0.4">
      <c r="A35" s="551" t="s">
        <v>306</v>
      </c>
      <c r="B35" s="557" t="s">
        <v>315</v>
      </c>
      <c r="C35" s="581"/>
      <c r="D35" s="581"/>
      <c r="E35" s="544" t="s">
        <v>307</v>
      </c>
      <c r="F35" s="582">
        <v>0</v>
      </c>
      <c r="G35" s="583"/>
      <c r="H35" s="584"/>
      <c r="I35" s="584"/>
      <c r="J35" s="584"/>
      <c r="K35" s="584"/>
      <c r="L35" s="584"/>
      <c r="M35" s="584"/>
      <c r="N35" s="584"/>
      <c r="O35" s="584"/>
      <c r="P35" s="584"/>
      <c r="Q35" s="584"/>
      <c r="R35" s="584"/>
      <c r="S35" s="584"/>
      <c r="T35" s="584"/>
      <c r="U35" s="584"/>
      <c r="V35" s="584"/>
      <c r="W35" s="584"/>
      <c r="X35" s="584"/>
      <c r="Y35" s="584"/>
      <c r="Z35" s="584"/>
      <c r="AA35" s="584"/>
      <c r="AB35" s="584"/>
      <c r="AC35" s="584"/>
      <c r="AD35" s="584"/>
      <c r="AE35" s="584"/>
      <c r="AF35" s="584"/>
      <c r="AG35" s="584"/>
      <c r="AH35" s="584"/>
      <c r="AI35" s="584"/>
      <c r="AJ35" s="584"/>
      <c r="AK35" s="585"/>
      <c r="AL35" s="585"/>
      <c r="AM35" s="585"/>
      <c r="AN35" s="585"/>
      <c r="AO35" s="585"/>
      <c r="AP35" s="585"/>
      <c r="AQ35" s="585"/>
      <c r="AR35" s="586"/>
      <c r="AS35" s="586"/>
      <c r="AT35" s="586"/>
      <c r="AU35" s="586"/>
      <c r="AV35" s="586"/>
      <c r="AW35" s="586"/>
      <c r="AX35" s="586"/>
      <c r="AY35" s="586"/>
      <c r="AZ35" s="586"/>
      <c r="BA35" s="586"/>
      <c r="BB35" s="586"/>
      <c r="BC35" s="586"/>
      <c r="BD35" s="586"/>
      <c r="BE35" s="586"/>
      <c r="BF35" s="586"/>
      <c r="BG35" s="586"/>
      <c r="BH35" s="586"/>
      <c r="BI35" s="586"/>
      <c r="BJ35" s="586"/>
      <c r="BK35" s="583"/>
      <c r="BL35" s="583"/>
      <c r="BM35" s="583"/>
    </row>
    <row r="36" spans="1:65" s="587" customFormat="1" ht="15.5" thickTop="1" thickBot="1" x14ac:dyDescent="0.4">
      <c r="A36" s="551" t="s">
        <v>306</v>
      </c>
      <c r="B36" s="557" t="s">
        <v>316</v>
      </c>
      <c r="C36" s="581"/>
      <c r="D36" s="581"/>
      <c r="E36" s="544" t="s">
        <v>307</v>
      </c>
      <c r="F36" s="582">
        <v>0</v>
      </c>
      <c r="G36" s="583"/>
      <c r="H36" s="584"/>
      <c r="I36" s="584"/>
      <c r="J36" s="584"/>
      <c r="K36" s="584"/>
      <c r="L36" s="584"/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4"/>
      <c r="X36" s="584"/>
      <c r="Y36" s="584"/>
      <c r="Z36" s="584"/>
      <c r="AA36" s="584"/>
      <c r="AB36" s="584"/>
      <c r="AC36" s="584"/>
      <c r="AD36" s="584"/>
      <c r="AE36" s="584"/>
      <c r="AF36" s="584"/>
      <c r="AG36" s="584"/>
      <c r="AH36" s="584"/>
      <c r="AI36" s="584"/>
      <c r="AJ36" s="584"/>
      <c r="AK36" s="585"/>
      <c r="AL36" s="585"/>
      <c r="AM36" s="585"/>
      <c r="AN36" s="585"/>
      <c r="AO36" s="585"/>
      <c r="AP36" s="585"/>
      <c r="AQ36" s="585"/>
      <c r="AR36" s="586"/>
      <c r="AS36" s="586"/>
      <c r="AT36" s="586"/>
      <c r="AU36" s="586"/>
      <c r="AV36" s="586"/>
      <c r="AW36" s="586"/>
      <c r="AX36" s="586"/>
      <c r="AY36" s="586"/>
      <c r="AZ36" s="586"/>
      <c r="BA36" s="586"/>
      <c r="BB36" s="586"/>
      <c r="BC36" s="586"/>
      <c r="BD36" s="586"/>
      <c r="BE36" s="586"/>
      <c r="BF36" s="586"/>
      <c r="BG36" s="586"/>
      <c r="BH36" s="586"/>
      <c r="BI36" s="586"/>
      <c r="BJ36" s="586"/>
      <c r="BK36" s="583"/>
      <c r="BL36" s="583"/>
      <c r="BM36" s="583"/>
    </row>
    <row r="37" spans="1:65" s="587" customFormat="1" ht="15.5" thickTop="1" thickBot="1" x14ac:dyDescent="0.4">
      <c r="A37" s="551" t="s">
        <v>306</v>
      </c>
      <c r="B37" s="557" t="s">
        <v>317</v>
      </c>
      <c r="C37" s="581"/>
      <c r="D37" s="581"/>
      <c r="E37" s="544" t="s">
        <v>307</v>
      </c>
      <c r="F37" s="582">
        <v>0</v>
      </c>
      <c r="G37" s="583"/>
      <c r="H37" s="584"/>
      <c r="I37" s="584"/>
      <c r="J37" s="584"/>
      <c r="K37" s="584"/>
      <c r="L37" s="584"/>
      <c r="M37" s="584"/>
      <c r="N37" s="584"/>
      <c r="O37" s="584"/>
      <c r="P37" s="584"/>
      <c r="Q37" s="584"/>
      <c r="R37" s="584"/>
      <c r="S37" s="584"/>
      <c r="T37" s="584"/>
      <c r="U37" s="584"/>
      <c r="V37" s="584"/>
      <c r="W37" s="584"/>
      <c r="X37" s="584"/>
      <c r="Y37" s="584"/>
      <c r="Z37" s="584"/>
      <c r="AA37" s="584"/>
      <c r="AB37" s="584"/>
      <c r="AC37" s="584"/>
      <c r="AD37" s="584"/>
      <c r="AE37" s="584"/>
      <c r="AF37" s="584"/>
      <c r="AG37" s="584"/>
      <c r="AH37" s="584"/>
      <c r="AI37" s="584"/>
      <c r="AJ37" s="584"/>
      <c r="AK37" s="585"/>
      <c r="AL37" s="585"/>
      <c r="AM37" s="585"/>
      <c r="AN37" s="585"/>
      <c r="AO37" s="585"/>
      <c r="AP37" s="585"/>
      <c r="AQ37" s="585"/>
      <c r="AR37" s="586"/>
      <c r="AS37" s="586"/>
      <c r="AT37" s="586"/>
      <c r="AU37" s="586"/>
      <c r="AV37" s="586"/>
      <c r="AW37" s="586"/>
      <c r="AX37" s="586"/>
      <c r="AY37" s="586"/>
      <c r="AZ37" s="586"/>
      <c r="BA37" s="586"/>
      <c r="BB37" s="586"/>
      <c r="BC37" s="586"/>
      <c r="BD37" s="586"/>
      <c r="BE37" s="586"/>
      <c r="BF37" s="586"/>
      <c r="BG37" s="586"/>
      <c r="BH37" s="586"/>
      <c r="BI37" s="586"/>
      <c r="BJ37" s="586"/>
      <c r="BK37" s="583"/>
      <c r="BL37" s="583"/>
      <c r="BM37" s="583"/>
    </row>
    <row r="38" spans="1:65" s="587" customFormat="1" ht="15.5" thickTop="1" thickBot="1" x14ac:dyDescent="0.4">
      <c r="A38" s="551" t="s">
        <v>306</v>
      </c>
      <c r="B38" s="557" t="s">
        <v>318</v>
      </c>
      <c r="C38" s="581"/>
      <c r="D38" s="581"/>
      <c r="E38" s="544" t="s">
        <v>307</v>
      </c>
      <c r="F38" s="582">
        <v>0</v>
      </c>
      <c r="G38" s="583"/>
      <c r="H38" s="584"/>
      <c r="I38" s="584"/>
      <c r="J38" s="584"/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4"/>
      <c r="X38" s="584"/>
      <c r="Y38" s="584"/>
      <c r="Z38" s="584"/>
      <c r="AA38" s="584"/>
      <c r="AB38" s="584"/>
      <c r="AC38" s="584"/>
      <c r="AD38" s="584"/>
      <c r="AE38" s="584"/>
      <c r="AF38" s="584"/>
      <c r="AG38" s="584"/>
      <c r="AH38" s="584"/>
      <c r="AI38" s="584"/>
      <c r="AJ38" s="584"/>
      <c r="AK38" s="585"/>
      <c r="AL38" s="585"/>
      <c r="AM38" s="585"/>
      <c r="AN38" s="585"/>
      <c r="AO38" s="585"/>
      <c r="AP38" s="585"/>
      <c r="AQ38" s="585"/>
      <c r="AR38" s="586"/>
      <c r="AS38" s="586"/>
      <c r="AT38" s="586"/>
      <c r="AU38" s="586"/>
      <c r="AV38" s="586"/>
      <c r="AW38" s="586"/>
      <c r="AX38" s="586"/>
      <c r="AY38" s="586"/>
      <c r="AZ38" s="586"/>
      <c r="BA38" s="586"/>
      <c r="BB38" s="586"/>
      <c r="BC38" s="586"/>
      <c r="BD38" s="586"/>
      <c r="BE38" s="586"/>
      <c r="BF38" s="586"/>
      <c r="BG38" s="586"/>
      <c r="BH38" s="586"/>
      <c r="BI38" s="586"/>
      <c r="BJ38" s="586"/>
      <c r="BK38" s="583"/>
      <c r="BL38" s="583"/>
      <c r="BM38" s="583"/>
    </row>
    <row r="39" spans="1:65" s="587" customFormat="1" ht="15.5" thickTop="1" thickBot="1" x14ac:dyDescent="0.4">
      <c r="B39" s="583" t="s">
        <v>319</v>
      </c>
      <c r="C39" s="581"/>
      <c r="D39" s="581"/>
      <c r="E39" s="581" t="s">
        <v>296</v>
      </c>
      <c r="F39" s="588">
        <f>SUM(F27:F38)</f>
        <v>2001</v>
      </c>
      <c r="G39" s="583"/>
      <c r="H39" s="584"/>
      <c r="I39" s="584"/>
      <c r="J39" s="584"/>
      <c r="K39" s="584"/>
      <c r="L39" s="584"/>
      <c r="M39" s="584"/>
      <c r="N39" s="584"/>
      <c r="O39" s="584"/>
      <c r="P39" s="584"/>
      <c r="Q39" s="584"/>
      <c r="R39" s="584"/>
      <c r="S39" s="584"/>
      <c r="T39" s="584"/>
      <c r="U39" s="584"/>
      <c r="V39" s="584"/>
      <c r="W39" s="584"/>
      <c r="X39" s="584"/>
      <c r="Y39" s="584"/>
      <c r="Z39" s="584"/>
      <c r="AA39" s="584"/>
      <c r="AB39" s="584"/>
      <c r="AC39" s="584"/>
      <c r="AD39" s="584"/>
      <c r="AE39" s="584"/>
      <c r="AF39" s="584"/>
      <c r="AG39" s="584"/>
      <c r="AH39" s="584"/>
      <c r="AI39" s="584"/>
      <c r="AJ39" s="584"/>
      <c r="AK39" s="585"/>
      <c r="AL39" s="585"/>
      <c r="AM39" s="585"/>
      <c r="AN39" s="585"/>
      <c r="AO39" s="585"/>
      <c r="AP39" s="585"/>
      <c r="AQ39" s="585"/>
      <c r="AR39" s="586"/>
      <c r="AS39" s="586"/>
      <c r="AT39" s="586"/>
      <c r="AU39" s="586"/>
      <c r="AV39" s="586"/>
      <c r="AW39" s="586"/>
      <c r="AX39" s="586"/>
      <c r="AY39" s="586"/>
      <c r="AZ39" s="586"/>
      <c r="BA39" s="586"/>
      <c r="BB39" s="586"/>
      <c r="BC39" s="586"/>
      <c r="BD39" s="586"/>
      <c r="BE39" s="586"/>
      <c r="BF39" s="586"/>
      <c r="BG39" s="586"/>
      <c r="BH39" s="586"/>
      <c r="BI39" s="586"/>
      <c r="BJ39" s="586"/>
      <c r="BK39" s="583"/>
      <c r="BL39" s="583"/>
      <c r="BM39" s="583"/>
    </row>
    <row r="40" spans="1:65" ht="16.5" customHeight="1" thickTop="1" thickBot="1" x14ac:dyDescent="0.4">
      <c r="A40" s="551"/>
      <c r="B40" s="925" t="s">
        <v>320</v>
      </c>
      <c r="C40" s="925"/>
      <c r="D40" s="925"/>
      <c r="E40" s="544" t="s">
        <v>296</v>
      </c>
      <c r="F40" s="589">
        <f>F18-SUM($F$27:$F$38)</f>
        <v>-1881</v>
      </c>
    </row>
    <row r="41" spans="1:65" ht="16.5" customHeight="1" thickTop="1" thickBot="1" x14ac:dyDescent="0.4">
      <c r="A41" s="559"/>
      <c r="B41" s="925" t="s">
        <v>321</v>
      </c>
      <c r="C41" s="925"/>
      <c r="D41" s="925"/>
      <c r="E41" s="544" t="s">
        <v>296</v>
      </c>
      <c r="F41" s="590">
        <f>-F39+F21</f>
        <v>-305</v>
      </c>
    </row>
    <row r="42" spans="1:65" ht="15" thickTop="1" x14ac:dyDescent="0.35">
      <c r="A42" s="559"/>
      <c r="B42" s="591"/>
      <c r="C42" s="566"/>
      <c r="D42" s="566"/>
      <c r="E42" s="566"/>
      <c r="F42" s="592"/>
    </row>
    <row r="44" spans="1:65" ht="15" thickBot="1" x14ac:dyDescent="0.4">
      <c r="B44" s="548" t="s">
        <v>322</v>
      </c>
      <c r="E44" s="549"/>
      <c r="F44" s="535" t="s">
        <v>247</v>
      </c>
    </row>
    <row r="45" spans="1:65" ht="15.5" thickTop="1" thickBot="1" x14ac:dyDescent="0.4">
      <c r="A45" s="551">
        <f>+A26+1</f>
        <v>11</v>
      </c>
      <c r="B45" s="557" t="s">
        <v>323</v>
      </c>
      <c r="C45" s="593"/>
      <c r="D45" s="593"/>
      <c r="E45" s="544" t="s">
        <v>324</v>
      </c>
      <c r="F45" s="594" t="s">
        <v>253</v>
      </c>
      <c r="G45" s="556"/>
    </row>
    <row r="46" spans="1:65" ht="15.75" customHeight="1" thickTop="1" thickBot="1" x14ac:dyDescent="0.4">
      <c r="A46" s="551">
        <f>+A45+1</f>
        <v>12</v>
      </c>
      <c r="B46" s="557" t="s">
        <v>325</v>
      </c>
      <c r="E46" s="544" t="s">
        <v>276</v>
      </c>
      <c r="F46" s="595">
        <v>0</v>
      </c>
    </row>
    <row r="47" spans="1:65" ht="15.5" thickTop="1" thickBot="1" x14ac:dyDescent="0.4">
      <c r="A47" s="551">
        <f>+A46+1</f>
        <v>13</v>
      </c>
      <c r="B47" s="557" t="s">
        <v>326</v>
      </c>
      <c r="E47" s="544" t="s">
        <v>276</v>
      </c>
      <c r="F47" s="595">
        <v>0</v>
      </c>
    </row>
    <row r="48" spans="1:65" ht="15.5" thickTop="1" thickBot="1" x14ac:dyDescent="0.4">
      <c r="A48" s="559">
        <f>+A47+1</f>
        <v>14</v>
      </c>
      <c r="B48" s="925" t="s">
        <v>327</v>
      </c>
      <c r="C48" s="925"/>
      <c r="D48" s="925"/>
      <c r="E48" s="544" t="s">
        <v>307</v>
      </c>
      <c r="F48" s="595">
        <v>0</v>
      </c>
    </row>
    <row r="49" spans="1:62" ht="15.5" thickTop="1" thickBot="1" x14ac:dyDescent="0.4">
      <c r="A49" s="559">
        <f>+A48+1</f>
        <v>15</v>
      </c>
      <c r="B49" s="557" t="s">
        <v>328</v>
      </c>
      <c r="E49" s="544" t="s">
        <v>307</v>
      </c>
      <c r="F49" s="595">
        <v>2000</v>
      </c>
    </row>
    <row r="50" spans="1:62" ht="27.5" thickTop="1" thickBot="1" x14ac:dyDescent="0.4">
      <c r="A50" s="596"/>
      <c r="B50" s="558" t="s">
        <v>329</v>
      </c>
      <c r="C50" s="597"/>
      <c r="D50" s="597"/>
      <c r="E50" s="544" t="s">
        <v>307</v>
      </c>
      <c r="F50" s="595">
        <v>600</v>
      </c>
    </row>
    <row r="51" spans="1:62" ht="15.5" thickTop="1" thickBot="1" x14ac:dyDescent="0.4">
      <c r="A51" s="551"/>
      <c r="B51" s="926" t="s">
        <v>330</v>
      </c>
      <c r="C51" s="926"/>
      <c r="D51" s="926"/>
      <c r="E51" s="544" t="s">
        <v>307</v>
      </c>
      <c r="F51" s="595">
        <f>F49-F50</f>
        <v>1400</v>
      </c>
    </row>
    <row r="52" spans="1:62" ht="15.5" thickTop="1" thickBot="1" x14ac:dyDescent="0.4">
      <c r="A52" s="551">
        <f>+A49+1</f>
        <v>16</v>
      </c>
      <c r="B52" s="925" t="s">
        <v>331</v>
      </c>
      <c r="C52" s="925"/>
      <c r="D52" s="925"/>
      <c r="E52" s="544" t="s">
        <v>106</v>
      </c>
      <c r="F52" s="595">
        <v>0</v>
      </c>
    </row>
    <row r="53" spans="1:62" ht="15" thickTop="1" x14ac:dyDescent="0.35"/>
    <row r="54" spans="1:62" s="605" customFormat="1" x14ac:dyDescent="0.35">
      <c r="A54" s="598"/>
      <c r="B54" s="599" t="s">
        <v>332</v>
      </c>
      <c r="C54" s="600"/>
      <c r="D54" s="600"/>
      <c r="E54" s="601"/>
      <c r="F54" s="536"/>
      <c r="G54" s="598"/>
      <c r="H54" s="545"/>
      <c r="I54" s="545"/>
      <c r="J54" s="545"/>
      <c r="K54" s="545"/>
      <c r="L54" s="545"/>
      <c r="M54" s="545"/>
      <c r="N54" s="545"/>
      <c r="O54" s="545"/>
      <c r="P54" s="545"/>
      <c r="Q54" s="545"/>
      <c r="R54" s="545"/>
      <c r="S54" s="545"/>
      <c r="T54" s="545"/>
      <c r="U54" s="545"/>
      <c r="V54" s="545"/>
      <c r="W54" s="545"/>
      <c r="X54" s="545"/>
      <c r="Y54" s="545"/>
      <c r="Z54" s="545"/>
      <c r="AA54" s="545"/>
      <c r="AB54" s="545"/>
      <c r="AC54" s="545"/>
      <c r="AD54" s="545"/>
      <c r="AE54" s="545"/>
      <c r="AF54" s="545"/>
      <c r="AG54" s="545"/>
      <c r="AH54" s="545"/>
      <c r="AI54" s="545"/>
      <c r="AJ54" s="545"/>
      <c r="AK54" s="602"/>
      <c r="AL54" s="602"/>
      <c r="AM54" s="602"/>
      <c r="AN54" s="602"/>
      <c r="AO54" s="602"/>
      <c r="AP54" s="602"/>
      <c r="AQ54" s="602"/>
      <c r="AR54" s="603"/>
      <c r="AS54" s="603"/>
      <c r="AT54" s="603"/>
      <c r="AU54" s="603"/>
      <c r="AV54" s="603"/>
      <c r="AW54" s="603"/>
      <c r="AX54" s="604"/>
      <c r="AY54" s="604"/>
      <c r="AZ54" s="604"/>
      <c r="BA54" s="604"/>
      <c r="BB54" s="604"/>
      <c r="BC54" s="604"/>
      <c r="BD54" s="604"/>
      <c r="BE54" s="604"/>
      <c r="BF54" s="604"/>
      <c r="BG54" s="604"/>
      <c r="BH54" s="604"/>
      <c r="BI54" s="604"/>
      <c r="BJ54" s="604"/>
    </row>
    <row r="55" spans="1:62" ht="15" thickBot="1" x14ac:dyDescent="0.4">
      <c r="A55" s="551">
        <f>+A52+1</f>
        <v>17</v>
      </c>
      <c r="B55" s="557" t="s">
        <v>333</v>
      </c>
      <c r="C55" s="600"/>
      <c r="D55" s="600" t="s">
        <v>247</v>
      </c>
      <c r="E55" s="601"/>
      <c r="F55" s="535" t="s">
        <v>247</v>
      </c>
      <c r="G55" s="573"/>
    </row>
    <row r="56" spans="1:62" ht="15.5" thickTop="1" thickBot="1" x14ac:dyDescent="0.4">
      <c r="A56" s="569" t="s">
        <v>306</v>
      </c>
      <c r="B56" s="557" t="s">
        <v>334</v>
      </c>
      <c r="C56" s="606" t="s">
        <v>335</v>
      </c>
      <c r="D56" s="582">
        <v>0</v>
      </c>
      <c r="E56" s="544" t="s">
        <v>307</v>
      </c>
      <c r="F56" s="582">
        <v>0</v>
      </c>
      <c r="G56" s="573"/>
    </row>
    <row r="57" spans="1:62" ht="15.5" thickTop="1" thickBot="1" x14ac:dyDescent="0.4">
      <c r="A57" s="569" t="s">
        <v>306</v>
      </c>
      <c r="B57" s="557" t="s">
        <v>336</v>
      </c>
      <c r="C57" s="607" t="s">
        <v>335</v>
      </c>
      <c r="D57" s="582">
        <v>0</v>
      </c>
      <c r="E57" s="544" t="s">
        <v>307</v>
      </c>
      <c r="F57" s="582">
        <v>0</v>
      </c>
      <c r="G57" s="573"/>
    </row>
    <row r="58" spans="1:62" ht="15.5" thickTop="1" thickBot="1" x14ac:dyDescent="0.4">
      <c r="A58" s="569" t="s">
        <v>306</v>
      </c>
      <c r="B58" s="557" t="s">
        <v>337</v>
      </c>
      <c r="C58" s="607" t="s">
        <v>335</v>
      </c>
      <c r="D58" s="582">
        <v>0</v>
      </c>
      <c r="E58" s="544" t="s">
        <v>307</v>
      </c>
      <c r="F58" s="582">
        <v>0</v>
      </c>
      <c r="G58" s="573"/>
    </row>
    <row r="59" spans="1:62" ht="15.5" thickTop="1" thickBot="1" x14ac:dyDescent="0.4">
      <c r="A59" s="569" t="s">
        <v>306</v>
      </c>
      <c r="B59" s="557" t="s">
        <v>338</v>
      </c>
      <c r="C59" s="607" t="s">
        <v>335</v>
      </c>
      <c r="D59" s="582">
        <v>0</v>
      </c>
      <c r="E59" s="544" t="s">
        <v>307</v>
      </c>
      <c r="F59" s="582">
        <v>0</v>
      </c>
      <c r="G59" s="573"/>
      <c r="H59" s="537"/>
      <c r="I59" s="537"/>
      <c r="J59" s="537"/>
      <c r="K59" s="537"/>
      <c r="L59" s="537"/>
      <c r="M59" s="537"/>
      <c r="N59" s="537"/>
      <c r="O59" s="537"/>
      <c r="P59" s="537"/>
      <c r="Q59" s="537"/>
      <c r="R59" s="537"/>
      <c r="S59" s="537"/>
      <c r="T59" s="537"/>
      <c r="U59" s="537"/>
      <c r="V59" s="537"/>
      <c r="W59" s="537"/>
      <c r="X59" s="537"/>
      <c r="Y59" s="537"/>
      <c r="Z59" s="537"/>
      <c r="AA59" s="537"/>
      <c r="AB59" s="537"/>
      <c r="AC59" s="537"/>
      <c r="AD59" s="537"/>
      <c r="AE59" s="537"/>
      <c r="AF59" s="537"/>
      <c r="AG59" s="537"/>
      <c r="AH59" s="537"/>
      <c r="AI59" s="537"/>
      <c r="AJ59" s="537"/>
      <c r="AK59" s="537"/>
      <c r="AL59" s="537"/>
      <c r="AM59" s="537"/>
      <c r="AN59" s="537"/>
      <c r="AO59" s="537"/>
      <c r="AP59" s="537"/>
      <c r="AQ59" s="537"/>
      <c r="AR59" s="540"/>
      <c r="AS59" s="540"/>
      <c r="AT59" s="540"/>
      <c r="AU59" s="540"/>
      <c r="AV59" s="540"/>
      <c r="AW59" s="540"/>
      <c r="AX59" s="540"/>
      <c r="AY59" s="540"/>
      <c r="AZ59" s="540"/>
      <c r="BA59" s="540"/>
      <c r="BB59" s="540"/>
      <c r="BC59" s="540"/>
      <c r="BD59" s="540"/>
      <c r="BE59" s="540"/>
      <c r="BF59" s="540"/>
      <c r="BG59" s="540"/>
      <c r="BH59" s="540"/>
      <c r="BI59" s="540"/>
      <c r="BJ59" s="540"/>
    </row>
    <row r="60" spans="1:62" ht="15.5" thickTop="1" thickBot="1" x14ac:dyDescent="0.4">
      <c r="A60" s="569" t="s">
        <v>306</v>
      </c>
      <c r="B60" s="557" t="s">
        <v>339</v>
      </c>
      <c r="C60" s="607" t="s">
        <v>335</v>
      </c>
      <c r="D60" s="582">
        <v>0</v>
      </c>
      <c r="E60" s="544" t="s">
        <v>307</v>
      </c>
      <c r="F60" s="582">
        <v>0</v>
      </c>
      <c r="G60" s="573"/>
      <c r="H60" s="537"/>
      <c r="I60" s="537"/>
      <c r="J60" s="537"/>
      <c r="K60" s="537"/>
      <c r="L60" s="537"/>
      <c r="M60" s="537"/>
      <c r="N60" s="537"/>
      <c r="O60" s="537"/>
      <c r="P60" s="537"/>
      <c r="Q60" s="537"/>
      <c r="R60" s="537"/>
      <c r="S60" s="537"/>
      <c r="T60" s="537"/>
      <c r="U60" s="537"/>
      <c r="V60" s="537"/>
      <c r="W60" s="537"/>
      <c r="X60" s="537"/>
      <c r="Y60" s="537"/>
      <c r="Z60" s="537"/>
      <c r="AA60" s="537"/>
      <c r="AB60" s="537"/>
      <c r="AC60" s="537"/>
      <c r="AD60" s="537"/>
      <c r="AE60" s="537"/>
      <c r="AF60" s="537"/>
      <c r="AG60" s="537"/>
      <c r="AH60" s="537"/>
      <c r="AI60" s="537"/>
      <c r="AJ60" s="537"/>
      <c r="AK60" s="537"/>
      <c r="AL60" s="537"/>
      <c r="AM60" s="537"/>
      <c r="AN60" s="537"/>
      <c r="AO60" s="537"/>
      <c r="AP60" s="537"/>
      <c r="AQ60" s="537"/>
      <c r="AR60" s="540"/>
      <c r="AS60" s="540"/>
      <c r="AT60" s="540"/>
      <c r="AU60" s="540"/>
      <c r="AV60" s="540"/>
      <c r="AW60" s="540"/>
      <c r="AX60" s="540"/>
      <c r="AY60" s="540"/>
      <c r="AZ60" s="540"/>
      <c r="BA60" s="540"/>
      <c r="BB60" s="540"/>
      <c r="BC60" s="540"/>
      <c r="BD60" s="540"/>
      <c r="BE60" s="540"/>
      <c r="BF60" s="540"/>
      <c r="BG60" s="540"/>
      <c r="BH60" s="540"/>
      <c r="BI60" s="540"/>
      <c r="BJ60" s="540"/>
    </row>
    <row r="61" spans="1:62" ht="15.5" thickTop="1" thickBot="1" x14ac:dyDescent="0.4">
      <c r="A61" s="569" t="s">
        <v>306</v>
      </c>
      <c r="B61" s="557" t="s">
        <v>340</v>
      </c>
      <c r="C61" s="607" t="s">
        <v>335</v>
      </c>
      <c r="D61" s="582">
        <v>0</v>
      </c>
      <c r="E61" s="544" t="s">
        <v>307</v>
      </c>
      <c r="F61" s="582">
        <v>0</v>
      </c>
      <c r="G61" s="573"/>
      <c r="H61" s="537"/>
      <c r="I61" s="537"/>
      <c r="J61" s="537"/>
      <c r="K61" s="537"/>
      <c r="L61" s="537"/>
      <c r="M61" s="537"/>
      <c r="N61" s="537"/>
      <c r="O61" s="537"/>
      <c r="P61" s="537"/>
      <c r="Q61" s="537"/>
      <c r="R61" s="537"/>
      <c r="S61" s="537"/>
      <c r="T61" s="537"/>
      <c r="U61" s="537"/>
      <c r="V61" s="537"/>
      <c r="W61" s="537"/>
      <c r="X61" s="537"/>
      <c r="Y61" s="537"/>
      <c r="Z61" s="537"/>
      <c r="AA61" s="537"/>
      <c r="AB61" s="537"/>
      <c r="AC61" s="537"/>
      <c r="AD61" s="537"/>
      <c r="AE61" s="537"/>
      <c r="AF61" s="537"/>
      <c r="AG61" s="537"/>
      <c r="AH61" s="537"/>
      <c r="AI61" s="537"/>
      <c r="AJ61" s="537"/>
      <c r="AK61" s="537"/>
      <c r="AL61" s="537"/>
      <c r="AM61" s="537"/>
      <c r="AN61" s="537"/>
      <c r="AO61" s="537"/>
      <c r="AP61" s="537"/>
      <c r="AQ61" s="537"/>
      <c r="AR61" s="540"/>
      <c r="AS61" s="540"/>
      <c r="AT61" s="540"/>
      <c r="AU61" s="540"/>
      <c r="AV61" s="540"/>
      <c r="AW61" s="540"/>
      <c r="AX61" s="540"/>
      <c r="AY61" s="540"/>
      <c r="AZ61" s="540"/>
      <c r="BA61" s="540"/>
      <c r="BB61" s="540"/>
      <c r="BC61" s="540"/>
      <c r="BD61" s="540"/>
      <c r="BE61" s="540"/>
      <c r="BF61" s="540"/>
      <c r="BG61" s="540"/>
      <c r="BH61" s="540"/>
      <c r="BI61" s="540"/>
      <c r="BJ61" s="540"/>
    </row>
    <row r="62" spans="1:62" ht="15.5" thickTop="1" thickBot="1" x14ac:dyDescent="0.4">
      <c r="A62" s="569" t="s">
        <v>306</v>
      </c>
      <c r="B62" s="557" t="s">
        <v>341</v>
      </c>
      <c r="C62" s="607" t="s">
        <v>335</v>
      </c>
      <c r="D62" s="582">
        <v>0</v>
      </c>
      <c r="E62" s="544" t="s">
        <v>307</v>
      </c>
      <c r="F62" s="582">
        <v>0</v>
      </c>
      <c r="H62" s="537"/>
      <c r="I62" s="537"/>
      <c r="J62" s="537"/>
      <c r="K62" s="537"/>
      <c r="L62" s="537"/>
      <c r="M62" s="537"/>
      <c r="N62" s="537"/>
      <c r="O62" s="537"/>
      <c r="P62" s="537"/>
      <c r="Q62" s="537"/>
      <c r="R62" s="537"/>
      <c r="S62" s="537"/>
      <c r="T62" s="537"/>
      <c r="U62" s="537"/>
      <c r="V62" s="537"/>
      <c r="W62" s="537"/>
      <c r="X62" s="537"/>
      <c r="Y62" s="537"/>
      <c r="Z62" s="537"/>
      <c r="AA62" s="537"/>
      <c r="AB62" s="537"/>
      <c r="AC62" s="537"/>
      <c r="AD62" s="537"/>
      <c r="AE62" s="537"/>
      <c r="AF62" s="537"/>
      <c r="AG62" s="537"/>
      <c r="AH62" s="537"/>
      <c r="AI62" s="537"/>
      <c r="AJ62" s="537"/>
      <c r="AK62" s="537"/>
      <c r="AL62" s="537"/>
      <c r="AM62" s="537"/>
      <c r="AN62" s="537"/>
      <c r="AO62" s="537"/>
      <c r="AP62" s="537"/>
      <c r="AQ62" s="537"/>
      <c r="AR62" s="540"/>
      <c r="AS62" s="540"/>
      <c r="AT62" s="540"/>
      <c r="AU62" s="540"/>
      <c r="AV62" s="540"/>
      <c r="AW62" s="540"/>
      <c r="AX62" s="540"/>
      <c r="AY62" s="540"/>
      <c r="AZ62" s="540"/>
      <c r="BA62" s="540"/>
      <c r="BB62" s="540"/>
      <c r="BC62" s="540"/>
      <c r="BD62" s="540"/>
      <c r="BE62" s="540"/>
      <c r="BF62" s="540"/>
      <c r="BG62" s="540"/>
      <c r="BH62" s="540"/>
      <c r="BI62" s="540"/>
      <c r="BJ62" s="540"/>
    </row>
    <row r="63" spans="1:62" ht="15.5" thickTop="1" thickBot="1" x14ac:dyDescent="0.4">
      <c r="A63" s="569" t="s">
        <v>306</v>
      </c>
      <c r="B63" s="557" t="s">
        <v>342</v>
      </c>
      <c r="C63" s="607" t="s">
        <v>335</v>
      </c>
      <c r="D63" s="582">
        <v>0</v>
      </c>
      <c r="E63" s="544" t="s">
        <v>307</v>
      </c>
      <c r="F63" s="582">
        <v>0</v>
      </c>
      <c r="H63" s="537"/>
      <c r="I63" s="537"/>
      <c r="J63" s="537"/>
      <c r="K63" s="537"/>
      <c r="L63" s="537"/>
      <c r="M63" s="537"/>
      <c r="N63" s="537"/>
      <c r="O63" s="537"/>
      <c r="P63" s="537"/>
      <c r="Q63" s="537"/>
      <c r="R63" s="537"/>
      <c r="S63" s="537"/>
      <c r="T63" s="537"/>
      <c r="U63" s="537"/>
      <c r="V63" s="537"/>
      <c r="W63" s="537"/>
      <c r="X63" s="537"/>
      <c r="Y63" s="537"/>
      <c r="Z63" s="537"/>
      <c r="AA63" s="537"/>
      <c r="AB63" s="537"/>
      <c r="AC63" s="537"/>
      <c r="AD63" s="537"/>
      <c r="AE63" s="537"/>
      <c r="AF63" s="537"/>
      <c r="AG63" s="537"/>
      <c r="AH63" s="537"/>
      <c r="AI63" s="537"/>
      <c r="AJ63" s="537"/>
      <c r="AK63" s="537"/>
      <c r="AL63" s="537"/>
      <c r="AM63" s="537"/>
      <c r="AN63" s="537"/>
      <c r="AO63" s="537"/>
      <c r="AP63" s="537"/>
      <c r="AQ63" s="537"/>
      <c r="AR63" s="540"/>
      <c r="AS63" s="540"/>
      <c r="AT63" s="540"/>
      <c r="AU63" s="540"/>
      <c r="AV63" s="540"/>
      <c r="AW63" s="540"/>
      <c r="AX63" s="540"/>
      <c r="AY63" s="540"/>
      <c r="AZ63" s="540"/>
      <c r="BA63" s="540"/>
      <c r="BB63" s="540"/>
      <c r="BC63" s="540"/>
      <c r="BD63" s="540"/>
      <c r="BE63" s="540"/>
      <c r="BF63" s="540"/>
      <c r="BG63" s="540"/>
      <c r="BH63" s="540"/>
      <c r="BI63" s="540"/>
      <c r="BJ63" s="540"/>
    </row>
    <row r="64" spans="1:62" ht="15.5" thickTop="1" thickBot="1" x14ac:dyDescent="0.4">
      <c r="A64" s="569" t="s">
        <v>306</v>
      </c>
      <c r="B64" s="557" t="s">
        <v>9</v>
      </c>
      <c r="E64" s="544" t="s">
        <v>307</v>
      </c>
      <c r="F64" s="582">
        <v>0</v>
      </c>
      <c r="H64" s="537"/>
      <c r="I64" s="537"/>
      <c r="J64" s="537"/>
      <c r="K64" s="537"/>
      <c r="L64" s="537"/>
      <c r="M64" s="537"/>
      <c r="N64" s="537"/>
      <c r="O64" s="537"/>
      <c r="P64" s="537"/>
      <c r="Q64" s="537"/>
      <c r="R64" s="537"/>
      <c r="S64" s="537"/>
      <c r="T64" s="537"/>
      <c r="U64" s="537"/>
      <c r="V64" s="537"/>
      <c r="W64" s="537"/>
      <c r="X64" s="537"/>
      <c r="Y64" s="537"/>
      <c r="Z64" s="537"/>
      <c r="AA64" s="537"/>
      <c r="AB64" s="537"/>
      <c r="AC64" s="537"/>
      <c r="AD64" s="537"/>
      <c r="AE64" s="537"/>
      <c r="AF64" s="537"/>
      <c r="AG64" s="537"/>
      <c r="AH64" s="537"/>
      <c r="AI64" s="537"/>
      <c r="AJ64" s="537"/>
      <c r="AK64" s="537"/>
      <c r="AL64" s="537"/>
      <c r="AM64" s="537"/>
      <c r="AN64" s="537"/>
      <c r="AO64" s="537"/>
      <c r="AP64" s="537"/>
      <c r="AQ64" s="537"/>
      <c r="AR64" s="540"/>
      <c r="AS64" s="540"/>
      <c r="AT64" s="540"/>
      <c r="AU64" s="540"/>
      <c r="AV64" s="540"/>
      <c r="AW64" s="540"/>
      <c r="AX64" s="540"/>
      <c r="AY64" s="540"/>
      <c r="AZ64" s="540"/>
      <c r="BA64" s="540"/>
      <c r="BB64" s="540"/>
      <c r="BC64" s="540"/>
      <c r="BD64" s="540"/>
      <c r="BE64" s="540"/>
      <c r="BF64" s="540"/>
      <c r="BG64" s="540"/>
      <c r="BH64" s="540"/>
      <c r="BI64" s="540"/>
      <c r="BJ64" s="540"/>
    </row>
    <row r="65" spans="1:62" ht="15.5" thickTop="1" thickBot="1" x14ac:dyDescent="0.4">
      <c r="A65" s="569" t="s">
        <v>306</v>
      </c>
      <c r="B65" s="557" t="s">
        <v>343</v>
      </c>
      <c r="E65" s="544" t="s">
        <v>307</v>
      </c>
      <c r="F65" s="582">
        <v>0</v>
      </c>
      <c r="H65" s="537"/>
      <c r="I65" s="537"/>
      <c r="J65" s="537"/>
      <c r="K65" s="537"/>
      <c r="L65" s="537"/>
      <c r="M65" s="537"/>
      <c r="N65" s="537"/>
      <c r="O65" s="537"/>
      <c r="P65" s="537"/>
      <c r="Q65" s="537"/>
      <c r="R65" s="537"/>
      <c r="S65" s="537"/>
      <c r="T65" s="537"/>
      <c r="U65" s="537"/>
      <c r="V65" s="537"/>
      <c r="W65" s="537"/>
      <c r="X65" s="537"/>
      <c r="Y65" s="537"/>
      <c r="Z65" s="537"/>
      <c r="AA65" s="537"/>
      <c r="AB65" s="537"/>
      <c r="AC65" s="537"/>
      <c r="AD65" s="537"/>
      <c r="AE65" s="537"/>
      <c r="AF65" s="537"/>
      <c r="AG65" s="537"/>
      <c r="AH65" s="537"/>
      <c r="AI65" s="537"/>
      <c r="AJ65" s="537"/>
      <c r="AK65" s="537"/>
      <c r="AL65" s="537"/>
      <c r="AM65" s="537"/>
      <c r="AN65" s="537"/>
      <c r="AO65" s="537"/>
      <c r="AP65" s="537"/>
      <c r="AQ65" s="537"/>
      <c r="AR65" s="540"/>
      <c r="AS65" s="540"/>
      <c r="AT65" s="540"/>
      <c r="AU65" s="540"/>
      <c r="AV65" s="540"/>
      <c r="AW65" s="540"/>
      <c r="AX65" s="540"/>
      <c r="AY65" s="540"/>
      <c r="AZ65" s="540"/>
      <c r="BA65" s="540"/>
      <c r="BB65" s="540"/>
      <c r="BC65" s="540"/>
      <c r="BD65" s="540"/>
      <c r="BE65" s="540"/>
      <c r="BF65" s="540"/>
      <c r="BG65" s="540"/>
      <c r="BH65" s="540"/>
      <c r="BI65" s="540"/>
      <c r="BJ65" s="540"/>
    </row>
    <row r="66" spans="1:62" ht="15.5" thickTop="1" thickBot="1" x14ac:dyDescent="0.4">
      <c r="A66" s="569" t="s">
        <v>306</v>
      </c>
      <c r="B66" s="557" t="s">
        <v>344</v>
      </c>
      <c r="E66" s="544" t="s">
        <v>307</v>
      </c>
      <c r="F66" s="582">
        <v>0</v>
      </c>
      <c r="H66" s="537"/>
      <c r="I66" s="537"/>
      <c r="J66" s="537"/>
      <c r="K66" s="537"/>
      <c r="L66" s="537"/>
      <c r="M66" s="537"/>
      <c r="N66" s="537"/>
      <c r="O66" s="537"/>
      <c r="P66" s="537"/>
      <c r="Q66" s="537"/>
      <c r="R66" s="537"/>
      <c r="S66" s="537"/>
      <c r="T66" s="537"/>
      <c r="U66" s="537"/>
      <c r="V66" s="537"/>
      <c r="W66" s="537"/>
      <c r="X66" s="537"/>
      <c r="Y66" s="537"/>
      <c r="Z66" s="537"/>
      <c r="AA66" s="537"/>
      <c r="AB66" s="537"/>
      <c r="AC66" s="537"/>
      <c r="AD66" s="537"/>
      <c r="AE66" s="537"/>
      <c r="AF66" s="537"/>
      <c r="AG66" s="537"/>
      <c r="AH66" s="537"/>
      <c r="AI66" s="537"/>
      <c r="AJ66" s="537"/>
      <c r="AK66" s="537"/>
      <c r="AL66" s="537"/>
      <c r="AM66" s="537"/>
      <c r="AN66" s="537"/>
      <c r="AO66" s="537"/>
      <c r="AP66" s="537"/>
      <c r="AQ66" s="537"/>
      <c r="AR66" s="540"/>
      <c r="AS66" s="540"/>
      <c r="AT66" s="540"/>
      <c r="AU66" s="540"/>
      <c r="AV66" s="540"/>
      <c r="AW66" s="540"/>
      <c r="AX66" s="540"/>
      <c r="AY66" s="540"/>
      <c r="AZ66" s="540"/>
      <c r="BA66" s="540"/>
      <c r="BB66" s="540"/>
      <c r="BC66" s="540"/>
      <c r="BD66" s="540"/>
      <c r="BE66" s="540"/>
      <c r="BF66" s="540"/>
      <c r="BG66" s="540"/>
      <c r="BH66" s="540"/>
      <c r="BI66" s="540"/>
      <c r="BJ66" s="540"/>
    </row>
    <row r="67" spans="1:62" ht="30" thickTop="1" thickBot="1" x14ac:dyDescent="0.4">
      <c r="A67" s="569"/>
      <c r="B67" s="557" t="s">
        <v>345</v>
      </c>
      <c r="E67" s="544"/>
      <c r="F67" s="608">
        <f>SUM(F59:F66)</f>
        <v>0</v>
      </c>
      <c r="H67" s="537"/>
      <c r="I67" s="537"/>
      <c r="J67" s="537"/>
      <c r="K67" s="537"/>
      <c r="L67" s="537"/>
      <c r="M67" s="537"/>
      <c r="N67" s="537"/>
      <c r="O67" s="537"/>
      <c r="P67" s="537"/>
      <c r="Q67" s="537"/>
      <c r="R67" s="537"/>
      <c r="S67" s="537"/>
      <c r="T67" s="537"/>
      <c r="U67" s="537"/>
      <c r="V67" s="537"/>
      <c r="W67" s="537"/>
      <c r="X67" s="537"/>
      <c r="Y67" s="537"/>
      <c r="Z67" s="537"/>
      <c r="AA67" s="537"/>
      <c r="AB67" s="537"/>
      <c r="AC67" s="537"/>
      <c r="AD67" s="537"/>
      <c r="AE67" s="537"/>
      <c r="AF67" s="537"/>
      <c r="AG67" s="537"/>
      <c r="AH67" s="537"/>
      <c r="AI67" s="537"/>
      <c r="AJ67" s="537"/>
      <c r="AK67" s="537"/>
      <c r="AL67" s="537"/>
      <c r="AM67" s="537"/>
      <c r="AN67" s="537"/>
      <c r="AO67" s="537"/>
      <c r="AP67" s="537"/>
      <c r="AQ67" s="537"/>
      <c r="AR67" s="540"/>
      <c r="AS67" s="540"/>
      <c r="AT67" s="540"/>
      <c r="AU67" s="540"/>
      <c r="AV67" s="540"/>
      <c r="AW67" s="540"/>
      <c r="AX67" s="540"/>
      <c r="AY67" s="540"/>
      <c r="AZ67" s="540"/>
      <c r="BA67" s="540"/>
      <c r="BB67" s="540"/>
      <c r="BC67" s="540"/>
      <c r="BD67" s="540"/>
      <c r="BE67" s="540"/>
      <c r="BF67" s="540"/>
      <c r="BG67" s="540"/>
      <c r="BH67" s="540"/>
      <c r="BI67" s="540"/>
      <c r="BJ67" s="540"/>
    </row>
    <row r="68" spans="1:62" ht="15.5" thickTop="1" thickBot="1" x14ac:dyDescent="0.4">
      <c r="B68" s="599" t="s">
        <v>346</v>
      </c>
      <c r="E68" s="549"/>
      <c r="F68" s="535" t="s">
        <v>247</v>
      </c>
    </row>
    <row r="69" spans="1:62" ht="15.5" thickTop="1" thickBot="1" x14ac:dyDescent="0.4">
      <c r="A69" s="551">
        <f>+A55+1</f>
        <v>18</v>
      </c>
      <c r="B69" s="557" t="s">
        <v>347</v>
      </c>
      <c r="E69" s="544" t="s">
        <v>307</v>
      </c>
      <c r="F69" s="582">
        <f>+F51</f>
        <v>1400</v>
      </c>
    </row>
    <row r="70" spans="1:62" ht="15.5" thickTop="1" thickBot="1" x14ac:dyDescent="0.4">
      <c r="A70" s="551"/>
      <c r="B70" s="557" t="s">
        <v>348</v>
      </c>
      <c r="E70" s="544" t="s">
        <v>276</v>
      </c>
      <c r="F70" s="582">
        <v>0</v>
      </c>
    </row>
    <row r="71" spans="1:62" ht="15.5" thickTop="1" thickBot="1" x14ac:dyDescent="0.4">
      <c r="A71" s="551">
        <f>+A69</f>
        <v>18</v>
      </c>
      <c r="B71" s="925" t="s">
        <v>349</v>
      </c>
      <c r="C71" s="925"/>
      <c r="D71" s="925"/>
      <c r="E71" s="544" t="s">
        <v>307</v>
      </c>
      <c r="F71" s="582">
        <v>0</v>
      </c>
      <c r="H71" s="609" t="e">
        <f>IF(#REF!=[1]dropdowns!$G$8,1,IF(#REF!=[1]dropdowns!$G$9,2,IF(#REF!=[1]dropdowns!$G$10,3,IF(#REF!=[1]dropdowns!$G$11,4,""))))</f>
        <v>#REF!</v>
      </c>
    </row>
    <row r="72" spans="1:62" ht="15.5" thickTop="1" thickBot="1" x14ac:dyDescent="0.4">
      <c r="A72" s="551">
        <f>A71+1</f>
        <v>19</v>
      </c>
      <c r="B72" s="925" t="s">
        <v>350</v>
      </c>
      <c r="C72" s="925"/>
      <c r="D72" s="925"/>
      <c r="E72" s="554" t="s">
        <v>351</v>
      </c>
      <c r="F72" s="582">
        <v>0</v>
      </c>
      <c r="G72" s="610" t="str">
        <f>IF(F71&gt;0,F72*12/F71,"")</f>
        <v/>
      </c>
      <c r="H72" s="609"/>
    </row>
    <row r="73" spans="1:62" ht="15.5" thickTop="1" thickBot="1" x14ac:dyDescent="0.4">
      <c r="A73" s="541">
        <f>+A72+1</f>
        <v>20</v>
      </c>
      <c r="B73" s="576" t="s">
        <v>352</v>
      </c>
      <c r="E73" s="611" t="s">
        <v>296</v>
      </c>
      <c r="F73" s="612">
        <f>+'[2]Liquidity enterprise'!C48</f>
        <v>3004.0336507936536</v>
      </c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7"/>
      <c r="V73" s="537"/>
      <c r="W73" s="537"/>
      <c r="X73" s="537"/>
      <c r="Y73" s="537"/>
      <c r="Z73" s="537"/>
      <c r="AA73" s="537"/>
      <c r="AB73" s="537"/>
      <c r="AC73" s="537"/>
      <c r="AD73" s="537"/>
      <c r="AE73" s="537"/>
      <c r="AF73" s="537"/>
      <c r="AG73" s="537"/>
      <c r="AH73" s="537"/>
      <c r="AI73" s="537"/>
      <c r="AJ73" s="537"/>
      <c r="AK73" s="537"/>
      <c r="AL73" s="537"/>
      <c r="AM73" s="537"/>
      <c r="AN73" s="537"/>
      <c r="AO73" s="537"/>
      <c r="AP73" s="537"/>
      <c r="AQ73" s="537"/>
      <c r="AR73" s="540"/>
      <c r="AS73" s="540"/>
      <c r="AT73" s="540"/>
      <c r="AU73" s="540"/>
      <c r="AV73" s="540"/>
      <c r="AW73" s="540"/>
      <c r="AX73" s="540"/>
      <c r="AY73" s="540"/>
      <c r="AZ73" s="540"/>
      <c r="BA73" s="540"/>
      <c r="BB73" s="540"/>
      <c r="BC73" s="540"/>
      <c r="BD73" s="540"/>
      <c r="BE73" s="540"/>
      <c r="BF73" s="540"/>
      <c r="BG73" s="540"/>
      <c r="BH73" s="540"/>
      <c r="BI73" s="540"/>
      <c r="BJ73" s="540"/>
    </row>
    <row r="74" spans="1:62" ht="30" thickTop="1" thickBot="1" x14ac:dyDescent="0.4">
      <c r="B74" s="613" t="s">
        <v>353</v>
      </c>
      <c r="C74" s="613">
        <v>36</v>
      </c>
      <c r="D74" s="613" t="s">
        <v>354</v>
      </c>
      <c r="E74" s="544"/>
      <c r="F74" s="614">
        <v>8</v>
      </c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7"/>
      <c r="V74" s="537"/>
      <c r="W74" s="537"/>
      <c r="X74" s="537"/>
      <c r="Y74" s="537"/>
      <c r="Z74" s="537"/>
      <c r="AA74" s="537"/>
      <c r="AB74" s="537"/>
      <c r="AC74" s="537"/>
      <c r="AD74" s="537"/>
      <c r="AE74" s="537"/>
      <c r="AF74" s="537"/>
      <c r="AG74" s="537"/>
      <c r="AH74" s="537"/>
      <c r="AI74" s="537"/>
      <c r="AJ74" s="537"/>
      <c r="AK74" s="537"/>
      <c r="AL74" s="537"/>
      <c r="AM74" s="537"/>
      <c r="AN74" s="537"/>
      <c r="AO74" s="537"/>
      <c r="AP74" s="537"/>
      <c r="AQ74" s="537"/>
      <c r="AR74" s="540"/>
      <c r="AS74" s="540"/>
      <c r="AT74" s="540"/>
      <c r="AU74" s="540"/>
      <c r="AV74" s="540"/>
      <c r="AW74" s="540"/>
      <c r="AX74" s="540"/>
      <c r="AY74" s="540"/>
      <c r="AZ74" s="540"/>
      <c r="BA74" s="540"/>
      <c r="BB74" s="540"/>
      <c r="BC74" s="540"/>
      <c r="BD74" s="540"/>
      <c r="BE74" s="540"/>
      <c r="BF74" s="540"/>
      <c r="BG74" s="540"/>
      <c r="BH74" s="540"/>
      <c r="BI74" s="540"/>
      <c r="BJ74" s="540"/>
    </row>
    <row r="75" spans="1:62" ht="15.5" thickTop="1" thickBot="1" x14ac:dyDescent="0.4">
      <c r="B75" s="613" t="s">
        <v>355</v>
      </c>
      <c r="C75" s="615">
        <v>0.1</v>
      </c>
      <c r="D75" s="613" t="s">
        <v>356</v>
      </c>
      <c r="E75" s="544"/>
      <c r="F75" s="614"/>
      <c r="I75" s="537"/>
      <c r="J75" s="537"/>
      <c r="K75" s="537"/>
      <c r="L75" s="537"/>
      <c r="M75" s="537"/>
      <c r="N75" s="537"/>
      <c r="O75" s="537"/>
      <c r="P75" s="537"/>
      <c r="Q75" s="537"/>
      <c r="R75" s="537"/>
      <c r="S75" s="537"/>
      <c r="T75" s="537"/>
      <c r="U75" s="537"/>
      <c r="V75" s="537"/>
      <c r="W75" s="537"/>
      <c r="X75" s="537"/>
      <c r="Y75" s="537"/>
      <c r="Z75" s="537"/>
      <c r="AA75" s="537"/>
      <c r="AB75" s="537"/>
      <c r="AC75" s="537"/>
      <c r="AD75" s="537"/>
      <c r="AE75" s="537"/>
      <c r="AF75" s="537"/>
      <c r="AG75" s="537"/>
      <c r="AH75" s="537"/>
      <c r="AI75" s="537"/>
      <c r="AJ75" s="537"/>
      <c r="AK75" s="537"/>
      <c r="AL75" s="537"/>
      <c r="AM75" s="537"/>
      <c r="AN75" s="537"/>
      <c r="AO75" s="537"/>
      <c r="AP75" s="537"/>
      <c r="AQ75" s="537"/>
      <c r="AR75" s="540"/>
      <c r="AS75" s="540"/>
      <c r="AT75" s="540"/>
      <c r="AU75" s="540"/>
      <c r="AV75" s="540"/>
      <c r="AW75" s="540"/>
      <c r="AX75" s="540"/>
      <c r="AY75" s="540"/>
      <c r="AZ75" s="540"/>
      <c r="BA75" s="540"/>
      <c r="BB75" s="540"/>
      <c r="BC75" s="540"/>
      <c r="BD75" s="540"/>
      <c r="BE75" s="540"/>
      <c r="BF75" s="540"/>
      <c r="BG75" s="540"/>
      <c r="BH75" s="540"/>
      <c r="BI75" s="540"/>
      <c r="BJ75" s="540"/>
    </row>
    <row r="76" spans="1:62" ht="15.5" thickTop="1" thickBot="1" x14ac:dyDescent="0.4">
      <c r="B76" s="613" t="s">
        <v>357</v>
      </c>
      <c r="C76" s="616"/>
      <c r="D76" s="616"/>
      <c r="E76" s="617"/>
      <c r="F76" s="618">
        <f>+F73/(C74-F74)</f>
        <v>107.28691609977334</v>
      </c>
      <c r="I76" s="537"/>
      <c r="J76" s="537"/>
      <c r="K76" s="537"/>
      <c r="L76" s="537"/>
      <c r="M76" s="537"/>
      <c r="N76" s="537"/>
      <c r="O76" s="537"/>
      <c r="P76" s="537"/>
      <c r="Q76" s="537"/>
      <c r="R76" s="537"/>
      <c r="S76" s="537"/>
      <c r="T76" s="537"/>
      <c r="U76" s="537"/>
      <c r="V76" s="537"/>
      <c r="W76" s="537"/>
      <c r="X76" s="537"/>
      <c r="Y76" s="537"/>
      <c r="Z76" s="537"/>
      <c r="AA76" s="537"/>
      <c r="AB76" s="537"/>
      <c r="AC76" s="537"/>
      <c r="AD76" s="537"/>
      <c r="AE76" s="537"/>
      <c r="AF76" s="537"/>
      <c r="AG76" s="537"/>
      <c r="AH76" s="537"/>
      <c r="AI76" s="537"/>
      <c r="AJ76" s="537"/>
      <c r="AK76" s="537"/>
      <c r="AL76" s="537"/>
      <c r="AM76" s="537"/>
      <c r="AN76" s="537"/>
      <c r="AO76" s="537"/>
      <c r="AP76" s="537"/>
      <c r="AQ76" s="537"/>
      <c r="AR76" s="540"/>
      <c r="AS76" s="540"/>
      <c r="AT76" s="540"/>
      <c r="AU76" s="540"/>
      <c r="AV76" s="540"/>
      <c r="AW76" s="540"/>
      <c r="AX76" s="540"/>
      <c r="AY76" s="540"/>
      <c r="AZ76" s="540"/>
      <c r="BA76" s="540"/>
      <c r="BB76" s="540"/>
      <c r="BC76" s="540"/>
      <c r="BD76" s="540"/>
      <c r="BE76" s="540"/>
      <c r="BF76" s="540"/>
      <c r="BG76" s="540"/>
      <c r="BH76" s="540"/>
      <c r="BI76" s="540"/>
      <c r="BJ76" s="540"/>
    </row>
    <row r="77" spans="1:62" ht="15" thickTop="1" x14ac:dyDescent="0.35">
      <c r="B77" s="599" t="s">
        <v>358</v>
      </c>
      <c r="C77" s="619"/>
      <c r="D77" s="619"/>
      <c r="E77" s="620"/>
      <c r="F77" s="535"/>
      <c r="G77" s="621"/>
    </row>
    <row r="78" spans="1:62" ht="16.5" customHeight="1" x14ac:dyDescent="0.35">
      <c r="A78" s="551">
        <f>+A73+1</f>
        <v>21</v>
      </c>
      <c r="B78" s="925" t="s">
        <v>359</v>
      </c>
      <c r="C78" s="925"/>
      <c r="D78" s="925"/>
      <c r="F78" s="535" t="s">
        <v>360</v>
      </c>
      <c r="G78" s="573"/>
      <c r="I78" s="545"/>
    </row>
    <row r="79" spans="1:62" ht="45" customHeight="1" x14ac:dyDescent="0.35">
      <c r="A79" s="551"/>
      <c r="B79" s="557"/>
      <c r="C79" s="622" t="s">
        <v>361</v>
      </c>
      <c r="D79" s="622" t="s">
        <v>362</v>
      </c>
      <c r="F79" s="535"/>
      <c r="G79" s="573"/>
      <c r="I79" s="545"/>
    </row>
    <row r="80" spans="1:62" ht="14.5" customHeight="1" thickBot="1" x14ac:dyDescent="0.4">
      <c r="A80" s="551"/>
      <c r="B80" s="557"/>
      <c r="C80" s="622" t="s">
        <v>361</v>
      </c>
      <c r="D80" s="622" t="s">
        <v>363</v>
      </c>
      <c r="F80" s="535"/>
      <c r="G80" s="573"/>
      <c r="I80" s="545"/>
    </row>
    <row r="81" spans="1:65" s="587" customFormat="1" ht="15.5" thickTop="1" thickBot="1" x14ac:dyDescent="0.4">
      <c r="A81" s="580" t="s">
        <v>306</v>
      </c>
      <c r="B81" s="557" t="s">
        <v>251</v>
      </c>
      <c r="C81" s="623">
        <v>10</v>
      </c>
      <c r="D81" s="624">
        <v>9</v>
      </c>
      <c r="E81" s="544" t="s">
        <v>364</v>
      </c>
      <c r="F81" s="625">
        <f t="shared" ref="F81:F92" si="0">+C81*D81</f>
        <v>90</v>
      </c>
      <c r="G81" s="583"/>
      <c r="H81" s="584"/>
      <c r="I81" s="584"/>
      <c r="J81" s="584"/>
      <c r="K81" s="584"/>
      <c r="L81" s="584"/>
      <c r="M81" s="584"/>
      <c r="N81" s="584"/>
      <c r="O81" s="584"/>
      <c r="P81" s="584"/>
      <c r="Q81" s="584"/>
      <c r="R81" s="584"/>
      <c r="S81" s="584"/>
      <c r="T81" s="584"/>
      <c r="U81" s="584"/>
      <c r="V81" s="584"/>
      <c r="W81" s="584"/>
      <c r="X81" s="584"/>
      <c r="Y81" s="584"/>
      <c r="Z81" s="584"/>
      <c r="AA81" s="584"/>
      <c r="AB81" s="584"/>
      <c r="AC81" s="584"/>
      <c r="AD81" s="584"/>
      <c r="AE81" s="584"/>
      <c r="AF81" s="584"/>
      <c r="AG81" s="584"/>
      <c r="AH81" s="584"/>
      <c r="AI81" s="584"/>
      <c r="AJ81" s="584"/>
      <c r="AK81" s="585"/>
      <c r="AL81" s="585"/>
      <c r="AM81" s="585"/>
      <c r="AN81" s="585"/>
      <c r="AO81" s="585"/>
      <c r="AP81" s="585"/>
      <c r="AQ81" s="585"/>
      <c r="AR81" s="586"/>
      <c r="AS81" s="586"/>
      <c r="AT81" s="586"/>
      <c r="AU81" s="586"/>
      <c r="AV81" s="586"/>
      <c r="AW81" s="586"/>
      <c r="AX81" s="586"/>
      <c r="AY81" s="586"/>
      <c r="AZ81" s="586"/>
      <c r="BA81" s="586"/>
      <c r="BB81" s="586"/>
      <c r="BC81" s="586"/>
      <c r="BD81" s="586"/>
      <c r="BE81" s="586"/>
      <c r="BF81" s="586"/>
      <c r="BG81" s="586"/>
      <c r="BH81" s="586"/>
      <c r="BI81" s="586"/>
      <c r="BJ81" s="586"/>
      <c r="BK81" s="583"/>
      <c r="BL81" s="583"/>
      <c r="BM81" s="583"/>
    </row>
    <row r="82" spans="1:65" s="587" customFormat="1" ht="15.5" thickTop="1" thickBot="1" x14ac:dyDescent="0.4">
      <c r="A82" s="580" t="s">
        <v>306</v>
      </c>
      <c r="B82" s="557" t="s">
        <v>259</v>
      </c>
      <c r="C82" s="623"/>
      <c r="D82" s="624">
        <f>+D81</f>
        <v>9</v>
      </c>
      <c r="E82" s="544" t="s">
        <v>364</v>
      </c>
      <c r="F82" s="625">
        <f t="shared" si="0"/>
        <v>0</v>
      </c>
      <c r="G82" s="583"/>
      <c r="H82" s="584"/>
      <c r="I82" s="584"/>
      <c r="J82" s="584"/>
      <c r="K82" s="584"/>
      <c r="L82" s="584"/>
      <c r="M82" s="584"/>
      <c r="N82" s="584"/>
      <c r="O82" s="584"/>
      <c r="P82" s="584"/>
      <c r="Q82" s="584"/>
      <c r="R82" s="584"/>
      <c r="S82" s="584"/>
      <c r="T82" s="584"/>
      <c r="U82" s="584"/>
      <c r="V82" s="584"/>
      <c r="W82" s="584"/>
      <c r="X82" s="584"/>
      <c r="Y82" s="584"/>
      <c r="Z82" s="584"/>
      <c r="AA82" s="584"/>
      <c r="AB82" s="584"/>
      <c r="AC82" s="584"/>
      <c r="AD82" s="584"/>
      <c r="AE82" s="584"/>
      <c r="AF82" s="584"/>
      <c r="AG82" s="584"/>
      <c r="AH82" s="584"/>
      <c r="AI82" s="584"/>
      <c r="AJ82" s="584"/>
      <c r="AK82" s="585"/>
      <c r="AL82" s="585"/>
      <c r="AM82" s="585"/>
      <c r="AN82" s="585"/>
      <c r="AO82" s="585"/>
      <c r="AP82" s="585"/>
      <c r="AQ82" s="585"/>
      <c r="AR82" s="586"/>
      <c r="AS82" s="586"/>
      <c r="AT82" s="586"/>
      <c r="AU82" s="586"/>
      <c r="AV82" s="586"/>
      <c r="AW82" s="586"/>
      <c r="AX82" s="586"/>
      <c r="AY82" s="586"/>
      <c r="AZ82" s="586"/>
      <c r="BA82" s="586"/>
      <c r="BB82" s="586"/>
      <c r="BC82" s="586"/>
      <c r="BD82" s="586"/>
      <c r="BE82" s="586"/>
      <c r="BF82" s="586"/>
      <c r="BG82" s="586"/>
      <c r="BH82" s="586"/>
      <c r="BI82" s="586"/>
      <c r="BJ82" s="586"/>
      <c r="BK82" s="583"/>
      <c r="BL82" s="583"/>
      <c r="BM82" s="583"/>
    </row>
    <row r="83" spans="1:65" s="587" customFormat="1" ht="15.5" thickTop="1" thickBot="1" x14ac:dyDescent="0.4">
      <c r="A83" s="551" t="s">
        <v>306</v>
      </c>
      <c r="B83" s="557" t="s">
        <v>267</v>
      </c>
      <c r="C83" s="623">
        <v>20</v>
      </c>
      <c r="D83" s="624">
        <f t="shared" ref="D83:D92" si="1">+D82</f>
        <v>9</v>
      </c>
      <c r="E83" s="544" t="s">
        <v>364</v>
      </c>
      <c r="F83" s="625">
        <f t="shared" si="0"/>
        <v>180</v>
      </c>
      <c r="G83" s="583"/>
      <c r="H83" s="584"/>
      <c r="I83" s="584"/>
      <c r="J83" s="584"/>
      <c r="K83" s="584"/>
      <c r="L83" s="584"/>
      <c r="M83" s="584"/>
      <c r="N83" s="584"/>
      <c r="O83" s="584"/>
      <c r="P83" s="584"/>
      <c r="Q83" s="584"/>
      <c r="R83" s="584"/>
      <c r="S83" s="584"/>
      <c r="T83" s="584"/>
      <c r="U83" s="584"/>
      <c r="V83" s="584"/>
      <c r="W83" s="584"/>
      <c r="X83" s="584"/>
      <c r="Y83" s="584"/>
      <c r="Z83" s="584"/>
      <c r="AA83" s="584"/>
      <c r="AB83" s="584"/>
      <c r="AC83" s="584"/>
      <c r="AD83" s="584"/>
      <c r="AE83" s="584"/>
      <c r="AF83" s="584"/>
      <c r="AG83" s="584"/>
      <c r="AH83" s="584"/>
      <c r="AI83" s="584"/>
      <c r="AJ83" s="584"/>
      <c r="AK83" s="585"/>
      <c r="AL83" s="585"/>
      <c r="AM83" s="585"/>
      <c r="AN83" s="585"/>
      <c r="AO83" s="585"/>
      <c r="AP83" s="585"/>
      <c r="AQ83" s="585"/>
      <c r="AR83" s="586"/>
      <c r="AS83" s="586"/>
      <c r="AT83" s="586"/>
      <c r="AU83" s="586"/>
      <c r="AV83" s="586"/>
      <c r="AW83" s="586"/>
      <c r="AX83" s="586"/>
      <c r="AY83" s="586"/>
      <c r="AZ83" s="586"/>
      <c r="BA83" s="586"/>
      <c r="BB83" s="586"/>
      <c r="BC83" s="586"/>
      <c r="BD83" s="586"/>
      <c r="BE83" s="586"/>
      <c r="BF83" s="586"/>
      <c r="BG83" s="586"/>
      <c r="BH83" s="586"/>
      <c r="BI83" s="586"/>
      <c r="BJ83" s="586"/>
      <c r="BK83" s="583"/>
      <c r="BL83" s="583"/>
      <c r="BM83" s="583"/>
    </row>
    <row r="84" spans="1:65" s="587" customFormat="1" ht="15.5" thickTop="1" thickBot="1" x14ac:dyDescent="0.4">
      <c r="A84" s="551" t="s">
        <v>306</v>
      </c>
      <c r="B84" s="557" t="s">
        <v>272</v>
      </c>
      <c r="C84" s="623"/>
      <c r="D84" s="624">
        <f t="shared" si="1"/>
        <v>9</v>
      </c>
      <c r="E84" s="544" t="s">
        <v>364</v>
      </c>
      <c r="F84" s="625">
        <f t="shared" si="0"/>
        <v>0</v>
      </c>
      <c r="G84" s="583"/>
      <c r="H84" s="584"/>
      <c r="I84" s="584"/>
      <c r="J84" s="584"/>
      <c r="K84" s="584"/>
      <c r="L84" s="584"/>
      <c r="M84" s="584"/>
      <c r="N84" s="584"/>
      <c r="O84" s="584"/>
      <c r="P84" s="584"/>
      <c r="Q84" s="584"/>
      <c r="R84" s="584"/>
      <c r="S84" s="584"/>
      <c r="T84" s="584"/>
      <c r="U84" s="584"/>
      <c r="V84" s="584"/>
      <c r="W84" s="584"/>
      <c r="X84" s="584"/>
      <c r="Y84" s="584"/>
      <c r="Z84" s="584"/>
      <c r="AA84" s="584"/>
      <c r="AB84" s="584"/>
      <c r="AC84" s="584"/>
      <c r="AD84" s="584"/>
      <c r="AE84" s="584"/>
      <c r="AF84" s="584"/>
      <c r="AG84" s="584"/>
      <c r="AH84" s="584"/>
      <c r="AI84" s="584"/>
      <c r="AJ84" s="584"/>
      <c r="AK84" s="585"/>
      <c r="AL84" s="585"/>
      <c r="AM84" s="585"/>
      <c r="AN84" s="585"/>
      <c r="AO84" s="585"/>
      <c r="AP84" s="585"/>
      <c r="AQ84" s="585"/>
      <c r="AR84" s="586"/>
      <c r="AS84" s="586"/>
      <c r="AT84" s="586"/>
      <c r="AU84" s="586"/>
      <c r="AV84" s="586"/>
      <c r="AW84" s="586"/>
      <c r="AX84" s="586"/>
      <c r="AY84" s="586"/>
      <c r="AZ84" s="586"/>
      <c r="BA84" s="586"/>
      <c r="BB84" s="586"/>
      <c r="BC84" s="586"/>
      <c r="BD84" s="586"/>
      <c r="BE84" s="586"/>
      <c r="BF84" s="586"/>
      <c r="BG84" s="586"/>
      <c r="BH84" s="586"/>
      <c r="BI84" s="586"/>
      <c r="BJ84" s="586"/>
      <c r="BK84" s="583"/>
      <c r="BL84" s="583"/>
      <c r="BM84" s="583"/>
    </row>
    <row r="85" spans="1:65" s="587" customFormat="1" ht="15.5" thickTop="1" thickBot="1" x14ac:dyDescent="0.4">
      <c r="A85" s="551" t="s">
        <v>306</v>
      </c>
      <c r="B85" s="557" t="s">
        <v>278</v>
      </c>
      <c r="C85" s="623"/>
      <c r="D85" s="624">
        <f t="shared" si="1"/>
        <v>9</v>
      </c>
      <c r="E85" s="544" t="s">
        <v>364</v>
      </c>
      <c r="F85" s="625">
        <f t="shared" si="0"/>
        <v>0</v>
      </c>
      <c r="G85" s="583"/>
      <c r="H85" s="584"/>
      <c r="I85" s="584"/>
      <c r="J85" s="584"/>
      <c r="K85" s="584"/>
      <c r="L85" s="584"/>
      <c r="M85" s="584"/>
      <c r="N85" s="584"/>
      <c r="O85" s="584"/>
      <c r="P85" s="584"/>
      <c r="Q85" s="584"/>
      <c r="R85" s="584"/>
      <c r="S85" s="584"/>
      <c r="T85" s="584"/>
      <c r="U85" s="584"/>
      <c r="V85" s="584"/>
      <c r="W85" s="584"/>
      <c r="X85" s="584"/>
      <c r="Y85" s="584"/>
      <c r="Z85" s="584"/>
      <c r="AA85" s="584"/>
      <c r="AB85" s="584"/>
      <c r="AC85" s="584"/>
      <c r="AD85" s="584"/>
      <c r="AE85" s="584"/>
      <c r="AF85" s="584"/>
      <c r="AG85" s="584"/>
      <c r="AH85" s="584"/>
      <c r="AI85" s="584"/>
      <c r="AJ85" s="584"/>
      <c r="AK85" s="585"/>
      <c r="AL85" s="585"/>
      <c r="AM85" s="585"/>
      <c r="AN85" s="585"/>
      <c r="AO85" s="585"/>
      <c r="AP85" s="585"/>
      <c r="AQ85" s="585"/>
      <c r="AR85" s="586"/>
      <c r="AS85" s="586"/>
      <c r="AT85" s="586"/>
      <c r="AU85" s="586"/>
      <c r="AV85" s="586"/>
      <c r="AW85" s="586"/>
      <c r="AX85" s="586"/>
      <c r="AY85" s="586"/>
      <c r="AZ85" s="586"/>
      <c r="BA85" s="586"/>
      <c r="BB85" s="586"/>
      <c r="BC85" s="586"/>
      <c r="BD85" s="586"/>
      <c r="BE85" s="586"/>
      <c r="BF85" s="586"/>
      <c r="BG85" s="586"/>
      <c r="BH85" s="586"/>
      <c r="BI85" s="586"/>
      <c r="BJ85" s="586"/>
      <c r="BK85" s="583"/>
      <c r="BL85" s="583"/>
      <c r="BM85" s="583"/>
    </row>
    <row r="86" spans="1:65" s="587" customFormat="1" ht="15.5" thickTop="1" thickBot="1" x14ac:dyDescent="0.4">
      <c r="A86" s="551" t="s">
        <v>306</v>
      </c>
      <c r="B86" s="557" t="s">
        <v>230</v>
      </c>
      <c r="C86" s="623"/>
      <c r="D86" s="624">
        <f t="shared" si="1"/>
        <v>9</v>
      </c>
      <c r="E86" s="544" t="s">
        <v>364</v>
      </c>
      <c r="F86" s="625">
        <f t="shared" si="0"/>
        <v>0</v>
      </c>
      <c r="G86" s="583"/>
      <c r="H86" s="584"/>
      <c r="I86" s="584"/>
      <c r="J86" s="584"/>
      <c r="K86" s="584"/>
      <c r="L86" s="584"/>
      <c r="M86" s="584"/>
      <c r="N86" s="584"/>
      <c r="O86" s="584"/>
      <c r="P86" s="584"/>
      <c r="Q86" s="584"/>
      <c r="R86" s="584"/>
      <c r="S86" s="584"/>
      <c r="T86" s="584"/>
      <c r="U86" s="584"/>
      <c r="V86" s="584"/>
      <c r="W86" s="584"/>
      <c r="X86" s="584"/>
      <c r="Y86" s="584"/>
      <c r="Z86" s="584"/>
      <c r="AA86" s="584"/>
      <c r="AB86" s="584"/>
      <c r="AC86" s="584"/>
      <c r="AD86" s="584"/>
      <c r="AE86" s="584"/>
      <c r="AF86" s="584"/>
      <c r="AG86" s="584"/>
      <c r="AH86" s="584"/>
      <c r="AI86" s="584"/>
      <c r="AJ86" s="584"/>
      <c r="AK86" s="585"/>
      <c r="AL86" s="585"/>
      <c r="AM86" s="585"/>
      <c r="AN86" s="585"/>
      <c r="AO86" s="585"/>
      <c r="AP86" s="585"/>
      <c r="AQ86" s="585"/>
      <c r="AR86" s="586"/>
      <c r="AS86" s="586"/>
      <c r="AT86" s="586"/>
      <c r="AU86" s="586"/>
      <c r="AV86" s="586"/>
      <c r="AW86" s="586"/>
      <c r="AX86" s="586"/>
      <c r="AY86" s="586"/>
      <c r="AZ86" s="586"/>
      <c r="BA86" s="586"/>
      <c r="BB86" s="586"/>
      <c r="BC86" s="586"/>
      <c r="BD86" s="586"/>
      <c r="BE86" s="586"/>
      <c r="BF86" s="586"/>
      <c r="BG86" s="586"/>
      <c r="BH86" s="586"/>
      <c r="BI86" s="586"/>
      <c r="BJ86" s="586"/>
      <c r="BK86" s="583"/>
      <c r="BL86" s="583"/>
      <c r="BM86" s="583"/>
    </row>
    <row r="87" spans="1:65" s="587" customFormat="1" ht="15.5" thickTop="1" thickBot="1" x14ac:dyDescent="0.4">
      <c r="A87" s="551" t="s">
        <v>306</v>
      </c>
      <c r="B87" s="557" t="s">
        <v>281</v>
      </c>
      <c r="C87" s="623"/>
      <c r="D87" s="624">
        <f t="shared" si="1"/>
        <v>9</v>
      </c>
      <c r="E87" s="544" t="s">
        <v>364</v>
      </c>
      <c r="F87" s="625">
        <f t="shared" si="0"/>
        <v>0</v>
      </c>
      <c r="G87" s="583"/>
      <c r="H87" s="584"/>
      <c r="I87" s="584"/>
      <c r="J87" s="584"/>
      <c r="K87" s="584"/>
      <c r="L87" s="584"/>
      <c r="M87" s="584"/>
      <c r="N87" s="584"/>
      <c r="O87" s="584"/>
      <c r="P87" s="584"/>
      <c r="Q87" s="584"/>
      <c r="R87" s="584"/>
      <c r="S87" s="584"/>
      <c r="T87" s="584"/>
      <c r="U87" s="584"/>
      <c r="V87" s="584"/>
      <c r="W87" s="584"/>
      <c r="X87" s="584"/>
      <c r="Y87" s="584"/>
      <c r="Z87" s="584"/>
      <c r="AA87" s="584"/>
      <c r="AB87" s="584"/>
      <c r="AC87" s="584"/>
      <c r="AD87" s="584"/>
      <c r="AE87" s="584"/>
      <c r="AF87" s="584"/>
      <c r="AG87" s="584"/>
      <c r="AH87" s="584"/>
      <c r="AI87" s="584"/>
      <c r="AJ87" s="584"/>
      <c r="AK87" s="585"/>
      <c r="AL87" s="585"/>
      <c r="AM87" s="585"/>
      <c r="AN87" s="585"/>
      <c r="AO87" s="585"/>
      <c r="AP87" s="585"/>
      <c r="AQ87" s="585"/>
      <c r="AR87" s="586"/>
      <c r="AS87" s="586"/>
      <c r="AT87" s="586"/>
      <c r="AU87" s="586"/>
      <c r="AV87" s="586"/>
      <c r="AW87" s="586"/>
      <c r="AX87" s="586"/>
      <c r="AY87" s="586"/>
      <c r="AZ87" s="586"/>
      <c r="BA87" s="586"/>
      <c r="BB87" s="586"/>
      <c r="BC87" s="586"/>
      <c r="BD87" s="586"/>
      <c r="BE87" s="586"/>
      <c r="BF87" s="586"/>
      <c r="BG87" s="586"/>
      <c r="BH87" s="586"/>
      <c r="BI87" s="586"/>
      <c r="BJ87" s="586"/>
      <c r="BK87" s="583"/>
      <c r="BL87" s="583"/>
      <c r="BM87" s="583"/>
    </row>
    <row r="88" spans="1:65" s="587" customFormat="1" ht="15.5" thickTop="1" thickBot="1" x14ac:dyDescent="0.4">
      <c r="A88" s="551" t="s">
        <v>306</v>
      </c>
      <c r="B88" s="557" t="s">
        <v>365</v>
      </c>
      <c r="C88" s="623"/>
      <c r="D88" s="624">
        <f t="shared" si="1"/>
        <v>9</v>
      </c>
      <c r="E88" s="544" t="s">
        <v>364</v>
      </c>
      <c r="F88" s="625">
        <f t="shared" si="0"/>
        <v>0</v>
      </c>
      <c r="G88" s="583"/>
      <c r="H88" s="584"/>
      <c r="I88" s="584"/>
      <c r="J88" s="584"/>
      <c r="K88" s="584"/>
      <c r="L88" s="584"/>
      <c r="M88" s="584"/>
      <c r="N88" s="584"/>
      <c r="O88" s="584"/>
      <c r="P88" s="584"/>
      <c r="Q88" s="584"/>
      <c r="R88" s="584"/>
      <c r="S88" s="584"/>
      <c r="T88" s="584"/>
      <c r="U88" s="584"/>
      <c r="V88" s="584"/>
      <c r="W88" s="584"/>
      <c r="X88" s="584"/>
      <c r="Y88" s="584"/>
      <c r="Z88" s="584"/>
      <c r="AA88" s="584"/>
      <c r="AB88" s="584"/>
      <c r="AC88" s="584"/>
      <c r="AD88" s="584"/>
      <c r="AE88" s="584"/>
      <c r="AF88" s="584"/>
      <c r="AG88" s="584"/>
      <c r="AH88" s="584"/>
      <c r="AI88" s="584"/>
      <c r="AJ88" s="584"/>
      <c r="AK88" s="585"/>
      <c r="AL88" s="585"/>
      <c r="AM88" s="585"/>
      <c r="AN88" s="585"/>
      <c r="AO88" s="585"/>
      <c r="AP88" s="585"/>
      <c r="AQ88" s="585"/>
      <c r="AR88" s="586"/>
      <c r="AS88" s="586"/>
      <c r="AT88" s="586"/>
      <c r="AU88" s="586"/>
      <c r="AV88" s="586"/>
      <c r="AW88" s="586"/>
      <c r="AX88" s="586"/>
      <c r="AY88" s="586"/>
      <c r="AZ88" s="586"/>
      <c r="BA88" s="586"/>
      <c r="BB88" s="586"/>
      <c r="BC88" s="586"/>
      <c r="BD88" s="586"/>
      <c r="BE88" s="586"/>
      <c r="BF88" s="586"/>
      <c r="BG88" s="586"/>
      <c r="BH88" s="586"/>
      <c r="BI88" s="586"/>
      <c r="BJ88" s="586"/>
      <c r="BK88" s="583"/>
      <c r="BL88" s="583"/>
      <c r="BM88" s="583"/>
    </row>
    <row r="89" spans="1:65" s="587" customFormat="1" ht="15.5" thickTop="1" thickBot="1" x14ac:dyDescent="0.4">
      <c r="A89" s="551" t="s">
        <v>306</v>
      </c>
      <c r="B89" s="557" t="s">
        <v>283</v>
      </c>
      <c r="C89" s="623"/>
      <c r="D89" s="624">
        <f t="shared" si="1"/>
        <v>9</v>
      </c>
      <c r="E89" s="544" t="s">
        <v>364</v>
      </c>
      <c r="F89" s="625">
        <f t="shared" si="0"/>
        <v>0</v>
      </c>
      <c r="G89" s="583"/>
      <c r="H89" s="584"/>
      <c r="I89" s="584"/>
      <c r="J89" s="584"/>
      <c r="K89" s="584"/>
      <c r="L89" s="584"/>
      <c r="M89" s="584"/>
      <c r="N89" s="584"/>
      <c r="O89" s="584"/>
      <c r="P89" s="584"/>
      <c r="Q89" s="584"/>
      <c r="R89" s="584"/>
      <c r="S89" s="584"/>
      <c r="T89" s="584"/>
      <c r="U89" s="584"/>
      <c r="V89" s="584"/>
      <c r="W89" s="584"/>
      <c r="X89" s="584"/>
      <c r="Y89" s="584"/>
      <c r="Z89" s="584"/>
      <c r="AA89" s="584"/>
      <c r="AB89" s="584"/>
      <c r="AC89" s="584"/>
      <c r="AD89" s="584"/>
      <c r="AE89" s="584"/>
      <c r="AF89" s="584"/>
      <c r="AG89" s="584"/>
      <c r="AH89" s="584"/>
      <c r="AI89" s="584"/>
      <c r="AJ89" s="584"/>
      <c r="AK89" s="585"/>
      <c r="AL89" s="585"/>
      <c r="AM89" s="585"/>
      <c r="AN89" s="585"/>
      <c r="AO89" s="585"/>
      <c r="AP89" s="585"/>
      <c r="AQ89" s="585"/>
      <c r="AR89" s="586"/>
      <c r="AS89" s="586"/>
      <c r="AT89" s="586"/>
      <c r="AU89" s="586"/>
      <c r="AV89" s="586"/>
      <c r="AW89" s="586"/>
      <c r="AX89" s="586"/>
      <c r="AY89" s="586"/>
      <c r="AZ89" s="586"/>
      <c r="BA89" s="586"/>
      <c r="BB89" s="586"/>
      <c r="BC89" s="586"/>
      <c r="BD89" s="586"/>
      <c r="BE89" s="586"/>
      <c r="BF89" s="586"/>
      <c r="BG89" s="586"/>
      <c r="BH89" s="586"/>
      <c r="BI89" s="586"/>
      <c r="BJ89" s="586"/>
      <c r="BK89" s="583"/>
      <c r="BL89" s="583"/>
      <c r="BM89" s="583"/>
    </row>
    <row r="90" spans="1:65" s="587" customFormat="1" ht="15.5" thickTop="1" thickBot="1" x14ac:dyDescent="0.4">
      <c r="A90" s="551" t="s">
        <v>306</v>
      </c>
      <c r="B90" s="557" t="s">
        <v>366</v>
      </c>
      <c r="C90" s="623"/>
      <c r="D90" s="624">
        <f t="shared" si="1"/>
        <v>9</v>
      </c>
      <c r="E90" s="544" t="s">
        <v>364</v>
      </c>
      <c r="F90" s="625">
        <f t="shared" si="0"/>
        <v>0</v>
      </c>
      <c r="G90" s="583"/>
      <c r="H90" s="584"/>
      <c r="I90" s="584"/>
      <c r="J90" s="584"/>
      <c r="K90" s="584"/>
      <c r="L90" s="584"/>
      <c r="M90" s="584"/>
      <c r="N90" s="584"/>
      <c r="O90" s="584"/>
      <c r="P90" s="584"/>
      <c r="Q90" s="584"/>
      <c r="R90" s="584"/>
      <c r="S90" s="584"/>
      <c r="T90" s="584"/>
      <c r="U90" s="584"/>
      <c r="V90" s="584"/>
      <c r="W90" s="584"/>
      <c r="X90" s="584"/>
      <c r="Y90" s="584"/>
      <c r="Z90" s="584"/>
      <c r="AA90" s="584"/>
      <c r="AB90" s="584"/>
      <c r="AC90" s="584"/>
      <c r="AD90" s="584"/>
      <c r="AE90" s="584"/>
      <c r="AF90" s="584"/>
      <c r="AG90" s="584"/>
      <c r="AH90" s="584"/>
      <c r="AI90" s="584"/>
      <c r="AJ90" s="584"/>
      <c r="AK90" s="585"/>
      <c r="AL90" s="585"/>
      <c r="AM90" s="585"/>
      <c r="AN90" s="585"/>
      <c r="AO90" s="585"/>
      <c r="AP90" s="585"/>
      <c r="AQ90" s="585"/>
      <c r="AR90" s="586"/>
      <c r="AS90" s="586"/>
      <c r="AT90" s="586"/>
      <c r="AU90" s="586"/>
      <c r="AV90" s="586"/>
      <c r="AW90" s="586"/>
      <c r="AX90" s="586"/>
      <c r="AY90" s="586"/>
      <c r="AZ90" s="586"/>
      <c r="BA90" s="586"/>
      <c r="BB90" s="586"/>
      <c r="BC90" s="586"/>
      <c r="BD90" s="586"/>
      <c r="BE90" s="586"/>
      <c r="BF90" s="586"/>
      <c r="BG90" s="586"/>
      <c r="BH90" s="586"/>
      <c r="BI90" s="586"/>
      <c r="BJ90" s="586"/>
      <c r="BK90" s="583"/>
      <c r="BL90" s="583"/>
      <c r="BM90" s="583"/>
    </row>
    <row r="91" spans="1:65" s="587" customFormat="1" ht="15.5" thickTop="1" thickBot="1" x14ac:dyDescent="0.4">
      <c r="A91" s="551" t="s">
        <v>306</v>
      </c>
      <c r="B91" s="557" t="s">
        <v>367</v>
      </c>
      <c r="C91" s="623"/>
      <c r="D91" s="624">
        <f t="shared" si="1"/>
        <v>9</v>
      </c>
      <c r="E91" s="544" t="s">
        <v>364</v>
      </c>
      <c r="F91" s="625">
        <f t="shared" si="0"/>
        <v>0</v>
      </c>
      <c r="G91" s="583"/>
      <c r="H91" s="584"/>
      <c r="I91" s="584"/>
      <c r="J91" s="584"/>
      <c r="K91" s="584"/>
      <c r="L91" s="584"/>
      <c r="M91" s="584"/>
      <c r="N91" s="584"/>
      <c r="O91" s="584"/>
      <c r="P91" s="584"/>
      <c r="Q91" s="584"/>
      <c r="R91" s="584"/>
      <c r="S91" s="584"/>
      <c r="T91" s="584"/>
      <c r="U91" s="584"/>
      <c r="V91" s="584"/>
      <c r="W91" s="584"/>
      <c r="X91" s="584"/>
      <c r="Y91" s="584"/>
      <c r="Z91" s="584"/>
      <c r="AA91" s="584"/>
      <c r="AB91" s="584"/>
      <c r="AC91" s="584"/>
      <c r="AD91" s="584"/>
      <c r="AE91" s="584"/>
      <c r="AF91" s="584"/>
      <c r="AG91" s="584"/>
      <c r="AH91" s="584"/>
      <c r="AI91" s="584"/>
      <c r="AJ91" s="584"/>
      <c r="AK91" s="585"/>
      <c r="AL91" s="585"/>
      <c r="AM91" s="585"/>
      <c r="AN91" s="585"/>
      <c r="AO91" s="585"/>
      <c r="AP91" s="585"/>
      <c r="AQ91" s="585"/>
      <c r="AR91" s="586"/>
      <c r="AS91" s="586"/>
      <c r="AT91" s="586"/>
      <c r="AU91" s="586"/>
      <c r="AV91" s="586"/>
      <c r="AW91" s="586"/>
      <c r="AX91" s="586"/>
      <c r="AY91" s="586"/>
      <c r="AZ91" s="586"/>
      <c r="BA91" s="586"/>
      <c r="BB91" s="586"/>
      <c r="BC91" s="586"/>
      <c r="BD91" s="586"/>
      <c r="BE91" s="586"/>
      <c r="BF91" s="586"/>
      <c r="BG91" s="586"/>
      <c r="BH91" s="586"/>
      <c r="BI91" s="586"/>
      <c r="BJ91" s="586"/>
      <c r="BK91" s="583"/>
      <c r="BL91" s="583"/>
      <c r="BM91" s="583"/>
    </row>
    <row r="92" spans="1:65" s="587" customFormat="1" ht="15.5" thickTop="1" thickBot="1" x14ac:dyDescent="0.4">
      <c r="A92" s="551" t="s">
        <v>306</v>
      </c>
      <c r="B92" s="557" t="s">
        <v>368</v>
      </c>
      <c r="C92" s="623"/>
      <c r="D92" s="624">
        <f t="shared" si="1"/>
        <v>9</v>
      </c>
      <c r="E92" s="544" t="s">
        <v>364</v>
      </c>
      <c r="F92" s="625">
        <f t="shared" si="0"/>
        <v>0</v>
      </c>
      <c r="G92" s="583"/>
      <c r="H92" s="584"/>
      <c r="I92" s="584"/>
      <c r="J92" s="584"/>
      <c r="K92" s="584"/>
      <c r="L92" s="584"/>
      <c r="M92" s="584"/>
      <c r="N92" s="584"/>
      <c r="O92" s="584"/>
      <c r="P92" s="584"/>
      <c r="Q92" s="584"/>
      <c r="R92" s="584"/>
      <c r="S92" s="584"/>
      <c r="T92" s="584"/>
      <c r="U92" s="584"/>
      <c r="V92" s="584"/>
      <c r="W92" s="584"/>
      <c r="X92" s="584"/>
      <c r="Y92" s="584"/>
      <c r="Z92" s="584"/>
      <c r="AA92" s="584"/>
      <c r="AB92" s="584"/>
      <c r="AC92" s="584"/>
      <c r="AD92" s="584"/>
      <c r="AE92" s="584"/>
      <c r="AF92" s="584"/>
      <c r="AG92" s="584"/>
      <c r="AH92" s="584"/>
      <c r="AI92" s="584"/>
      <c r="AJ92" s="584"/>
      <c r="AK92" s="585"/>
      <c r="AL92" s="585"/>
      <c r="AM92" s="585"/>
      <c r="AN92" s="585"/>
      <c r="AO92" s="585"/>
      <c r="AP92" s="585"/>
      <c r="AQ92" s="585"/>
      <c r="AR92" s="586"/>
      <c r="AS92" s="586"/>
      <c r="AT92" s="586"/>
      <c r="AU92" s="586"/>
      <c r="AV92" s="586"/>
      <c r="AW92" s="586"/>
      <c r="AX92" s="586"/>
      <c r="AY92" s="586"/>
      <c r="AZ92" s="586"/>
      <c r="BA92" s="586"/>
      <c r="BB92" s="586"/>
      <c r="BC92" s="586"/>
      <c r="BD92" s="586"/>
      <c r="BE92" s="586"/>
      <c r="BF92" s="586"/>
      <c r="BG92" s="586"/>
      <c r="BH92" s="586"/>
      <c r="BI92" s="586"/>
      <c r="BJ92" s="586"/>
      <c r="BK92" s="583"/>
      <c r="BL92" s="583"/>
      <c r="BM92" s="583"/>
    </row>
    <row r="93" spans="1:65" s="587" customFormat="1" ht="15" thickTop="1" x14ac:dyDescent="0.35">
      <c r="A93" s="551"/>
      <c r="B93" s="557"/>
      <c r="C93" s="581"/>
      <c r="D93" s="581"/>
      <c r="E93" s="544"/>
      <c r="F93" s="547"/>
      <c r="G93" s="583"/>
      <c r="H93" s="584"/>
      <c r="I93" s="584"/>
      <c r="J93" s="584"/>
      <c r="K93" s="584"/>
      <c r="L93" s="584"/>
      <c r="M93" s="584"/>
      <c r="N93" s="584"/>
      <c r="O93" s="584"/>
      <c r="P93" s="584"/>
      <c r="Q93" s="584"/>
      <c r="R93" s="584"/>
      <c r="S93" s="584"/>
      <c r="T93" s="584"/>
      <c r="U93" s="584"/>
      <c r="V93" s="584"/>
      <c r="W93" s="584"/>
      <c r="X93" s="584"/>
      <c r="Y93" s="584"/>
      <c r="Z93" s="584"/>
      <c r="AA93" s="584"/>
      <c r="AB93" s="584"/>
      <c r="AC93" s="584"/>
      <c r="AD93" s="584"/>
      <c r="AE93" s="584"/>
      <c r="AF93" s="584"/>
      <c r="AG93" s="584"/>
      <c r="AH93" s="584"/>
      <c r="AI93" s="584"/>
      <c r="AJ93" s="584"/>
      <c r="AK93" s="585"/>
      <c r="AL93" s="585"/>
      <c r="AM93" s="585"/>
      <c r="AN93" s="585"/>
      <c r="AO93" s="585"/>
      <c r="AP93" s="585"/>
      <c r="AQ93" s="585"/>
      <c r="AR93" s="586"/>
      <c r="AS93" s="586"/>
      <c r="AT93" s="586"/>
      <c r="AU93" s="586"/>
      <c r="AV93" s="586"/>
      <c r="AW93" s="586"/>
      <c r="AX93" s="586"/>
      <c r="AY93" s="586"/>
      <c r="AZ93" s="586"/>
      <c r="BA93" s="586"/>
      <c r="BB93" s="586"/>
      <c r="BC93" s="586"/>
      <c r="BD93" s="586"/>
      <c r="BE93" s="586"/>
      <c r="BF93" s="586"/>
      <c r="BG93" s="586"/>
      <c r="BH93" s="586"/>
      <c r="BI93" s="586"/>
      <c r="BJ93" s="586"/>
      <c r="BK93" s="583"/>
      <c r="BL93" s="583"/>
      <c r="BM93" s="583"/>
    </row>
    <row r="94" spans="1:65" ht="15" thickBot="1" x14ac:dyDescent="0.4">
      <c r="B94" s="599" t="s">
        <v>369</v>
      </c>
      <c r="C94" s="619"/>
      <c r="D94" s="619"/>
      <c r="E94" s="620"/>
      <c r="F94" s="535" t="s">
        <v>247</v>
      </c>
      <c r="G94" s="621"/>
    </row>
    <row r="95" spans="1:65" ht="16.5" hidden="1" customHeight="1" x14ac:dyDescent="0.35">
      <c r="A95" s="551" t="str">
        <f>CONCATENATE(LEFT(A102,2)+1,".")</f>
        <v>25.</v>
      </c>
      <c r="B95" s="925" t="s">
        <v>370</v>
      </c>
      <c r="C95" s="925"/>
      <c r="D95" s="925"/>
      <c r="E95" s="544" t="s">
        <v>371</v>
      </c>
      <c r="F95" s="626" t="e">
        <f>IF(#REF!="",0,#REF!)</f>
        <v>#REF!</v>
      </c>
    </row>
    <row r="96" spans="1:65" ht="7.5" hidden="1" customHeight="1" x14ac:dyDescent="0.35">
      <c r="B96" s="557"/>
      <c r="E96" s="554"/>
      <c r="F96" s="573"/>
    </row>
    <row r="97" spans="1:65" ht="16.5" customHeight="1" thickTop="1" thickBot="1" x14ac:dyDescent="0.4">
      <c r="A97" s="551">
        <f>+A78+1</f>
        <v>22</v>
      </c>
      <c r="B97" s="925" t="s">
        <v>372</v>
      </c>
      <c r="C97" s="925"/>
      <c r="D97" s="557"/>
      <c r="E97" s="544" t="s">
        <v>324</v>
      </c>
      <c r="F97" s="627">
        <v>0.21</v>
      </c>
      <c r="G97" s="556"/>
    </row>
    <row r="98" spans="1:65" ht="15" customHeight="1" thickTop="1" thickBot="1" x14ac:dyDescent="0.4">
      <c r="B98" s="557"/>
      <c r="E98" s="554"/>
      <c r="F98" s="573"/>
    </row>
    <row r="99" spans="1:65" ht="30.75" customHeight="1" thickTop="1" thickBot="1" x14ac:dyDescent="0.4">
      <c r="A99" s="596">
        <f>+A97+1</f>
        <v>23</v>
      </c>
      <c r="B99" s="927" t="s">
        <v>373</v>
      </c>
      <c r="C99" s="927"/>
      <c r="D99" s="628"/>
      <c r="E99" s="544" t="s">
        <v>324</v>
      </c>
      <c r="F99" s="627" t="s">
        <v>252</v>
      </c>
    </row>
    <row r="100" spans="1:65" ht="15" thickTop="1" x14ac:dyDescent="0.35">
      <c r="F100" s="629"/>
    </row>
    <row r="101" spans="1:65" x14ac:dyDescent="0.35">
      <c r="B101" s="630" t="s">
        <v>374</v>
      </c>
      <c r="E101" s="549"/>
    </row>
    <row r="102" spans="1:65" ht="15.75" customHeight="1" thickBot="1" x14ac:dyDescent="0.4">
      <c r="A102" s="551">
        <f>+A99+1</f>
        <v>24</v>
      </c>
      <c r="B102" s="925"/>
      <c r="C102" s="925"/>
      <c r="D102" s="925"/>
      <c r="F102" s="535" t="s">
        <v>360</v>
      </c>
      <c r="G102" s="573"/>
      <c r="I102" s="545"/>
    </row>
    <row r="103" spans="1:65" s="587" customFormat="1" ht="15.5" thickTop="1" thickBot="1" x14ac:dyDescent="0.4">
      <c r="A103" s="580" t="s">
        <v>306</v>
      </c>
      <c r="B103" s="557" t="s">
        <v>251</v>
      </c>
      <c r="C103" s="581"/>
      <c r="D103" s="581"/>
      <c r="E103" s="544" t="s">
        <v>375</v>
      </c>
      <c r="F103" s="631">
        <f>F81*$F$133</f>
        <v>45</v>
      </c>
      <c r="G103" s="583"/>
      <c r="H103" s="584"/>
      <c r="I103" s="584"/>
      <c r="J103" s="584"/>
      <c r="K103" s="584"/>
      <c r="L103" s="584"/>
      <c r="M103" s="584"/>
      <c r="N103" s="584"/>
      <c r="O103" s="584"/>
      <c r="P103" s="584"/>
      <c r="Q103" s="584"/>
      <c r="R103" s="584"/>
      <c r="S103" s="584"/>
      <c r="T103" s="584"/>
      <c r="U103" s="584"/>
      <c r="V103" s="584"/>
      <c r="W103" s="584"/>
      <c r="X103" s="584"/>
      <c r="Y103" s="584"/>
      <c r="Z103" s="584"/>
      <c r="AA103" s="584"/>
      <c r="AB103" s="584"/>
      <c r="AC103" s="584"/>
      <c r="AD103" s="584"/>
      <c r="AE103" s="584"/>
      <c r="AF103" s="584"/>
      <c r="AG103" s="584"/>
      <c r="AH103" s="584"/>
      <c r="AI103" s="584"/>
      <c r="AJ103" s="584"/>
      <c r="AK103" s="585"/>
      <c r="AL103" s="585"/>
      <c r="AM103" s="585"/>
      <c r="AN103" s="585"/>
      <c r="AO103" s="585"/>
      <c r="AP103" s="585"/>
      <c r="AQ103" s="585"/>
      <c r="AR103" s="586"/>
      <c r="AS103" s="586"/>
      <c r="AT103" s="586"/>
      <c r="AU103" s="586"/>
      <c r="AV103" s="586"/>
      <c r="AW103" s="586"/>
      <c r="AX103" s="586"/>
      <c r="AY103" s="586"/>
      <c r="AZ103" s="586"/>
      <c r="BA103" s="586"/>
      <c r="BB103" s="586"/>
      <c r="BC103" s="586"/>
      <c r="BD103" s="586"/>
      <c r="BE103" s="586"/>
      <c r="BF103" s="586"/>
      <c r="BG103" s="586"/>
      <c r="BH103" s="586"/>
      <c r="BI103" s="586"/>
      <c r="BJ103" s="586"/>
      <c r="BK103" s="583"/>
      <c r="BL103" s="583"/>
      <c r="BM103" s="583"/>
    </row>
    <row r="104" spans="1:65" s="587" customFormat="1" ht="15.5" thickTop="1" thickBot="1" x14ac:dyDescent="0.4">
      <c r="A104" s="580" t="s">
        <v>306</v>
      </c>
      <c r="B104" s="557" t="s">
        <v>259</v>
      </c>
      <c r="C104" s="581"/>
      <c r="D104" s="581"/>
      <c r="E104" s="544" t="s">
        <v>375</v>
      </c>
      <c r="F104" s="631">
        <f>F82*$F$133</f>
        <v>0</v>
      </c>
      <c r="G104" s="583"/>
      <c r="H104" s="584"/>
      <c r="I104" s="584"/>
      <c r="J104" s="584"/>
      <c r="K104" s="584"/>
      <c r="L104" s="584"/>
      <c r="M104" s="584"/>
      <c r="N104" s="584"/>
      <c r="O104" s="584"/>
      <c r="P104" s="584"/>
      <c r="Q104" s="584"/>
      <c r="R104" s="584"/>
      <c r="S104" s="584"/>
      <c r="T104" s="584"/>
      <c r="U104" s="584"/>
      <c r="V104" s="584"/>
      <c r="W104" s="584"/>
      <c r="X104" s="584"/>
      <c r="Y104" s="584"/>
      <c r="Z104" s="584"/>
      <c r="AA104" s="584"/>
      <c r="AB104" s="584"/>
      <c r="AC104" s="584"/>
      <c r="AD104" s="584"/>
      <c r="AE104" s="584"/>
      <c r="AF104" s="584"/>
      <c r="AG104" s="584"/>
      <c r="AH104" s="584"/>
      <c r="AI104" s="584"/>
      <c r="AJ104" s="584"/>
      <c r="AK104" s="585"/>
      <c r="AL104" s="585"/>
      <c r="AM104" s="585"/>
      <c r="AN104" s="585"/>
      <c r="AO104" s="585"/>
      <c r="AP104" s="585"/>
      <c r="AQ104" s="585"/>
      <c r="AR104" s="586"/>
      <c r="AS104" s="586"/>
      <c r="AT104" s="586"/>
      <c r="AU104" s="586"/>
      <c r="AV104" s="586"/>
      <c r="AW104" s="586"/>
      <c r="AX104" s="586"/>
      <c r="AY104" s="586"/>
      <c r="AZ104" s="586"/>
      <c r="BA104" s="586"/>
      <c r="BB104" s="586"/>
      <c r="BC104" s="586"/>
      <c r="BD104" s="586"/>
      <c r="BE104" s="586"/>
      <c r="BF104" s="586"/>
      <c r="BG104" s="586"/>
      <c r="BH104" s="586"/>
      <c r="BI104" s="586"/>
      <c r="BJ104" s="586"/>
      <c r="BK104" s="583"/>
      <c r="BL104" s="583"/>
      <c r="BM104" s="583"/>
    </row>
    <row r="105" spans="1:65" s="587" customFormat="1" ht="15.5" thickTop="1" thickBot="1" x14ac:dyDescent="0.4">
      <c r="A105" s="551" t="s">
        <v>306</v>
      </c>
      <c r="B105" s="557" t="s">
        <v>267</v>
      </c>
      <c r="C105" s="581"/>
      <c r="D105" s="581"/>
      <c r="E105" s="544" t="s">
        <v>375</v>
      </c>
      <c r="F105" s="631">
        <f>F83*$F$133</f>
        <v>90</v>
      </c>
      <c r="G105" s="583"/>
      <c r="H105" s="584"/>
      <c r="I105" s="584"/>
      <c r="J105" s="584"/>
      <c r="K105" s="584"/>
      <c r="L105" s="584"/>
      <c r="M105" s="584"/>
      <c r="N105" s="584"/>
      <c r="O105" s="584"/>
      <c r="P105" s="584"/>
      <c r="Q105" s="584"/>
      <c r="R105" s="584"/>
      <c r="S105" s="584"/>
      <c r="T105" s="584"/>
      <c r="U105" s="584"/>
      <c r="V105" s="584"/>
      <c r="W105" s="584"/>
      <c r="X105" s="584"/>
      <c r="Y105" s="584"/>
      <c r="Z105" s="584"/>
      <c r="AA105" s="584"/>
      <c r="AB105" s="584"/>
      <c r="AC105" s="584"/>
      <c r="AD105" s="584"/>
      <c r="AE105" s="584"/>
      <c r="AF105" s="584"/>
      <c r="AG105" s="584"/>
      <c r="AH105" s="584"/>
      <c r="AI105" s="584"/>
      <c r="AJ105" s="584"/>
      <c r="AK105" s="585"/>
      <c r="AL105" s="585"/>
      <c r="AM105" s="585"/>
      <c r="AN105" s="585"/>
      <c r="AO105" s="585"/>
      <c r="AP105" s="585"/>
      <c r="AQ105" s="585"/>
      <c r="AR105" s="586"/>
      <c r="AS105" s="586"/>
      <c r="AT105" s="586"/>
      <c r="AU105" s="586"/>
      <c r="AV105" s="586"/>
      <c r="AW105" s="586"/>
      <c r="AX105" s="586"/>
      <c r="AY105" s="586"/>
      <c r="AZ105" s="586"/>
      <c r="BA105" s="586"/>
      <c r="BB105" s="586"/>
      <c r="BC105" s="586"/>
      <c r="BD105" s="586"/>
      <c r="BE105" s="586"/>
      <c r="BF105" s="586"/>
      <c r="BG105" s="586"/>
      <c r="BH105" s="586"/>
      <c r="BI105" s="586"/>
      <c r="BJ105" s="586"/>
      <c r="BK105" s="583"/>
      <c r="BL105" s="583"/>
      <c r="BM105" s="583"/>
    </row>
    <row r="106" spans="1:65" s="587" customFormat="1" ht="15.5" thickTop="1" thickBot="1" x14ac:dyDescent="0.4">
      <c r="A106" s="551" t="s">
        <v>306</v>
      </c>
      <c r="B106" s="557" t="s">
        <v>272</v>
      </c>
      <c r="C106" s="581"/>
      <c r="D106" s="581"/>
      <c r="E106" s="544" t="s">
        <v>375</v>
      </c>
      <c r="F106" s="631">
        <f>F84*$F$133</f>
        <v>0</v>
      </c>
      <c r="G106" s="583"/>
      <c r="H106" s="584"/>
      <c r="I106" s="584"/>
      <c r="J106" s="584"/>
      <c r="K106" s="584"/>
      <c r="L106" s="584"/>
      <c r="M106" s="584"/>
      <c r="N106" s="584"/>
      <c r="O106" s="584"/>
      <c r="P106" s="584"/>
      <c r="Q106" s="584"/>
      <c r="R106" s="584"/>
      <c r="S106" s="584"/>
      <c r="T106" s="584"/>
      <c r="U106" s="584"/>
      <c r="V106" s="584"/>
      <c r="W106" s="584"/>
      <c r="X106" s="584"/>
      <c r="Y106" s="584"/>
      <c r="Z106" s="584"/>
      <c r="AA106" s="584"/>
      <c r="AB106" s="584"/>
      <c r="AC106" s="584"/>
      <c r="AD106" s="584"/>
      <c r="AE106" s="584"/>
      <c r="AF106" s="584"/>
      <c r="AG106" s="584"/>
      <c r="AH106" s="584"/>
      <c r="AI106" s="584"/>
      <c r="AJ106" s="584"/>
      <c r="AK106" s="585"/>
      <c r="AL106" s="585"/>
      <c r="AM106" s="585"/>
      <c r="AN106" s="585"/>
      <c r="AO106" s="585"/>
      <c r="AP106" s="585"/>
      <c r="AQ106" s="585"/>
      <c r="AR106" s="586"/>
      <c r="AS106" s="586"/>
      <c r="AT106" s="586"/>
      <c r="AU106" s="586"/>
      <c r="AV106" s="586"/>
      <c r="AW106" s="586"/>
      <c r="AX106" s="586"/>
      <c r="AY106" s="586"/>
      <c r="AZ106" s="586"/>
      <c r="BA106" s="586"/>
      <c r="BB106" s="586"/>
      <c r="BC106" s="586"/>
      <c r="BD106" s="586"/>
      <c r="BE106" s="586"/>
      <c r="BF106" s="586"/>
      <c r="BG106" s="586"/>
      <c r="BH106" s="586"/>
      <c r="BI106" s="586"/>
      <c r="BJ106" s="586"/>
      <c r="BK106" s="583"/>
      <c r="BL106" s="583"/>
      <c r="BM106" s="583"/>
    </row>
    <row r="107" spans="1:65" s="587" customFormat="1" ht="15.5" thickTop="1" thickBot="1" x14ac:dyDescent="0.4">
      <c r="A107" s="551" t="s">
        <v>306</v>
      </c>
      <c r="B107" s="557" t="s">
        <v>278</v>
      </c>
      <c r="C107" s="581"/>
      <c r="D107" s="581"/>
      <c r="E107" s="544" t="s">
        <v>375</v>
      </c>
      <c r="F107" s="631">
        <f>F85*$F$133</f>
        <v>0</v>
      </c>
      <c r="G107" s="583"/>
      <c r="H107" s="584"/>
      <c r="I107" s="584"/>
      <c r="J107" s="584"/>
      <c r="K107" s="584"/>
      <c r="L107" s="584"/>
      <c r="M107" s="584"/>
      <c r="N107" s="584"/>
      <c r="O107" s="584"/>
      <c r="P107" s="584"/>
      <c r="Q107" s="584"/>
      <c r="R107" s="584"/>
      <c r="S107" s="584"/>
      <c r="T107" s="584"/>
      <c r="U107" s="584"/>
      <c r="V107" s="584"/>
      <c r="W107" s="584"/>
      <c r="X107" s="584"/>
      <c r="Y107" s="584"/>
      <c r="Z107" s="584"/>
      <c r="AA107" s="584"/>
      <c r="AB107" s="584"/>
      <c r="AC107" s="584"/>
      <c r="AD107" s="584"/>
      <c r="AE107" s="584"/>
      <c r="AF107" s="584"/>
      <c r="AG107" s="584"/>
      <c r="AH107" s="584"/>
      <c r="AI107" s="584"/>
      <c r="AJ107" s="584"/>
      <c r="AK107" s="585"/>
      <c r="AL107" s="585"/>
      <c r="AM107" s="585"/>
      <c r="AN107" s="585"/>
      <c r="AO107" s="585"/>
      <c r="AP107" s="585"/>
      <c r="AQ107" s="585"/>
      <c r="AR107" s="586"/>
      <c r="AS107" s="586"/>
      <c r="AT107" s="586"/>
      <c r="AU107" s="586"/>
      <c r="AV107" s="586"/>
      <c r="AW107" s="586"/>
      <c r="AX107" s="586"/>
      <c r="AY107" s="586"/>
      <c r="AZ107" s="586"/>
      <c r="BA107" s="586"/>
      <c r="BB107" s="586"/>
      <c r="BC107" s="586"/>
      <c r="BD107" s="586"/>
      <c r="BE107" s="586"/>
      <c r="BF107" s="586"/>
      <c r="BG107" s="586"/>
      <c r="BH107" s="586"/>
      <c r="BI107" s="586"/>
      <c r="BJ107" s="586"/>
      <c r="BK107" s="583"/>
      <c r="BL107" s="583"/>
      <c r="BM107" s="583"/>
    </row>
    <row r="108" spans="1:65" s="587" customFormat="1" ht="15.5" thickTop="1" thickBot="1" x14ac:dyDescent="0.4">
      <c r="A108" s="551" t="s">
        <v>306</v>
      </c>
      <c r="B108" s="557" t="s">
        <v>230</v>
      </c>
      <c r="C108" s="581"/>
      <c r="D108" s="581"/>
      <c r="E108" s="544" t="s">
        <v>375</v>
      </c>
      <c r="F108" s="631">
        <f t="shared" ref="F108:F114" si="2">F86*$F$133</f>
        <v>0</v>
      </c>
      <c r="G108" s="583"/>
      <c r="H108" s="584"/>
      <c r="I108" s="584"/>
      <c r="J108" s="584"/>
      <c r="K108" s="584"/>
      <c r="L108" s="584"/>
      <c r="M108" s="584"/>
      <c r="N108" s="584"/>
      <c r="O108" s="584"/>
      <c r="P108" s="584"/>
      <c r="Q108" s="584"/>
      <c r="R108" s="584"/>
      <c r="S108" s="584"/>
      <c r="T108" s="584"/>
      <c r="U108" s="584"/>
      <c r="V108" s="584"/>
      <c r="W108" s="584"/>
      <c r="X108" s="584"/>
      <c r="Y108" s="584"/>
      <c r="Z108" s="584"/>
      <c r="AA108" s="584"/>
      <c r="AB108" s="584"/>
      <c r="AC108" s="584"/>
      <c r="AD108" s="584"/>
      <c r="AE108" s="584"/>
      <c r="AF108" s="584"/>
      <c r="AG108" s="584"/>
      <c r="AH108" s="584"/>
      <c r="AI108" s="584"/>
      <c r="AJ108" s="584"/>
      <c r="AK108" s="585"/>
      <c r="AL108" s="585"/>
      <c r="AM108" s="585"/>
      <c r="AN108" s="585"/>
      <c r="AO108" s="585"/>
      <c r="AP108" s="585"/>
      <c r="AQ108" s="585"/>
      <c r="AR108" s="586"/>
      <c r="AS108" s="586"/>
      <c r="AT108" s="586"/>
      <c r="AU108" s="586"/>
      <c r="AV108" s="586"/>
      <c r="AW108" s="586"/>
      <c r="AX108" s="586"/>
      <c r="AY108" s="586"/>
      <c r="AZ108" s="586"/>
      <c r="BA108" s="586"/>
      <c r="BB108" s="586"/>
      <c r="BC108" s="586"/>
      <c r="BD108" s="586"/>
      <c r="BE108" s="586"/>
      <c r="BF108" s="586"/>
      <c r="BG108" s="586"/>
      <c r="BH108" s="586"/>
      <c r="BI108" s="586"/>
      <c r="BJ108" s="586"/>
      <c r="BK108" s="583"/>
      <c r="BL108" s="583"/>
      <c r="BM108" s="583"/>
    </row>
    <row r="109" spans="1:65" s="587" customFormat="1" ht="15" customHeight="1" thickTop="1" thickBot="1" x14ac:dyDescent="0.4">
      <c r="A109" s="551" t="s">
        <v>306</v>
      </c>
      <c r="B109" s="557" t="s">
        <v>281</v>
      </c>
      <c r="C109" s="581"/>
      <c r="D109" s="581"/>
      <c r="E109" s="544" t="s">
        <v>375</v>
      </c>
      <c r="F109" s="631">
        <f t="shared" si="2"/>
        <v>0</v>
      </c>
      <c r="G109" s="583"/>
      <c r="H109" s="584"/>
      <c r="I109" s="584"/>
      <c r="J109" s="584"/>
      <c r="K109" s="584"/>
      <c r="L109" s="584"/>
      <c r="M109" s="584"/>
      <c r="N109" s="584"/>
      <c r="O109" s="584"/>
      <c r="P109" s="584"/>
      <c r="Q109" s="584"/>
      <c r="R109" s="584"/>
      <c r="S109" s="584"/>
      <c r="T109" s="584"/>
      <c r="U109" s="584"/>
      <c r="V109" s="584"/>
      <c r="W109" s="584"/>
      <c r="X109" s="584"/>
      <c r="Y109" s="584"/>
      <c r="Z109" s="584"/>
      <c r="AA109" s="584"/>
      <c r="AB109" s="584"/>
      <c r="AC109" s="584"/>
      <c r="AD109" s="584"/>
      <c r="AE109" s="584"/>
      <c r="AF109" s="584"/>
      <c r="AG109" s="584"/>
      <c r="AH109" s="584"/>
      <c r="AI109" s="584"/>
      <c r="AJ109" s="584"/>
      <c r="AK109" s="585"/>
      <c r="AL109" s="585"/>
      <c r="AM109" s="585"/>
      <c r="AN109" s="585"/>
      <c r="AO109" s="585"/>
      <c r="AP109" s="585"/>
      <c r="AQ109" s="585"/>
      <c r="AR109" s="586"/>
      <c r="AS109" s="586"/>
      <c r="AT109" s="586"/>
      <c r="AU109" s="586"/>
      <c r="AV109" s="586"/>
      <c r="AW109" s="586"/>
      <c r="AX109" s="586"/>
      <c r="AY109" s="586"/>
      <c r="AZ109" s="586"/>
      <c r="BA109" s="586"/>
      <c r="BB109" s="586"/>
      <c r="BC109" s="586"/>
      <c r="BD109" s="586"/>
      <c r="BE109" s="586"/>
      <c r="BF109" s="586"/>
      <c r="BG109" s="586"/>
      <c r="BH109" s="586"/>
      <c r="BI109" s="586"/>
      <c r="BJ109" s="586"/>
      <c r="BK109" s="583"/>
      <c r="BL109" s="583"/>
      <c r="BM109" s="583"/>
    </row>
    <row r="110" spans="1:65" s="587" customFormat="1" ht="15.5" thickTop="1" thickBot="1" x14ac:dyDescent="0.4">
      <c r="A110" s="551" t="s">
        <v>306</v>
      </c>
      <c r="B110" s="557" t="s">
        <v>365</v>
      </c>
      <c r="C110" s="581"/>
      <c r="D110" s="581"/>
      <c r="E110" s="544" t="s">
        <v>375</v>
      </c>
      <c r="F110" s="631">
        <f t="shared" si="2"/>
        <v>0</v>
      </c>
      <c r="G110" s="583"/>
      <c r="H110" s="584"/>
      <c r="I110" s="584"/>
      <c r="J110" s="584"/>
      <c r="K110" s="584"/>
      <c r="L110" s="584"/>
      <c r="M110" s="584"/>
      <c r="N110" s="584"/>
      <c r="O110" s="584"/>
      <c r="P110" s="584"/>
      <c r="Q110" s="584"/>
      <c r="R110" s="584"/>
      <c r="S110" s="584"/>
      <c r="T110" s="584"/>
      <c r="U110" s="584"/>
      <c r="V110" s="584"/>
      <c r="W110" s="584"/>
      <c r="X110" s="584"/>
      <c r="Y110" s="584"/>
      <c r="Z110" s="584"/>
      <c r="AA110" s="584"/>
      <c r="AB110" s="584"/>
      <c r="AC110" s="584"/>
      <c r="AD110" s="584"/>
      <c r="AE110" s="584"/>
      <c r="AF110" s="584"/>
      <c r="AG110" s="584"/>
      <c r="AH110" s="584"/>
      <c r="AI110" s="584"/>
      <c r="AJ110" s="584"/>
      <c r="AK110" s="585"/>
      <c r="AL110" s="585"/>
      <c r="AM110" s="585"/>
      <c r="AN110" s="585"/>
      <c r="AO110" s="585"/>
      <c r="AP110" s="585"/>
      <c r="AQ110" s="585"/>
      <c r="AR110" s="586"/>
      <c r="AS110" s="586"/>
      <c r="AT110" s="586"/>
      <c r="AU110" s="586"/>
      <c r="AV110" s="586"/>
      <c r="AW110" s="586"/>
      <c r="AX110" s="586"/>
      <c r="AY110" s="586"/>
      <c r="AZ110" s="586"/>
      <c r="BA110" s="586"/>
      <c r="BB110" s="586"/>
      <c r="BC110" s="586"/>
      <c r="BD110" s="586"/>
      <c r="BE110" s="586"/>
      <c r="BF110" s="586"/>
      <c r="BG110" s="586"/>
      <c r="BH110" s="586"/>
      <c r="BI110" s="586"/>
      <c r="BJ110" s="586"/>
      <c r="BK110" s="583"/>
      <c r="BL110" s="583"/>
      <c r="BM110" s="583"/>
    </row>
    <row r="111" spans="1:65" s="587" customFormat="1" ht="15.5" thickTop="1" thickBot="1" x14ac:dyDescent="0.4">
      <c r="A111" s="551" t="s">
        <v>306</v>
      </c>
      <c r="B111" s="557" t="s">
        <v>283</v>
      </c>
      <c r="C111" s="581"/>
      <c r="D111" s="581"/>
      <c r="E111" s="544" t="s">
        <v>375</v>
      </c>
      <c r="F111" s="631">
        <f t="shared" si="2"/>
        <v>0</v>
      </c>
      <c r="G111" s="583"/>
      <c r="H111" s="584"/>
      <c r="I111" s="584"/>
      <c r="J111" s="584"/>
      <c r="K111" s="584"/>
      <c r="L111" s="584"/>
      <c r="M111" s="584"/>
      <c r="N111" s="584"/>
      <c r="O111" s="584"/>
      <c r="P111" s="584"/>
      <c r="Q111" s="584"/>
      <c r="R111" s="584"/>
      <c r="S111" s="584"/>
      <c r="T111" s="584"/>
      <c r="U111" s="584"/>
      <c r="V111" s="584"/>
      <c r="W111" s="584"/>
      <c r="X111" s="584"/>
      <c r="Y111" s="584"/>
      <c r="Z111" s="584"/>
      <c r="AA111" s="584"/>
      <c r="AB111" s="584"/>
      <c r="AC111" s="584"/>
      <c r="AD111" s="584"/>
      <c r="AE111" s="584"/>
      <c r="AF111" s="584"/>
      <c r="AG111" s="584"/>
      <c r="AH111" s="584"/>
      <c r="AI111" s="584"/>
      <c r="AJ111" s="584"/>
      <c r="AK111" s="585"/>
      <c r="AL111" s="585"/>
      <c r="AM111" s="585"/>
      <c r="AN111" s="585"/>
      <c r="AO111" s="585"/>
      <c r="AP111" s="585"/>
      <c r="AQ111" s="585"/>
      <c r="AR111" s="586"/>
      <c r="AS111" s="586"/>
      <c r="AT111" s="586"/>
      <c r="AU111" s="586"/>
      <c r="AV111" s="586"/>
      <c r="AW111" s="586"/>
      <c r="AX111" s="586"/>
      <c r="AY111" s="586"/>
      <c r="AZ111" s="586"/>
      <c r="BA111" s="586"/>
      <c r="BB111" s="586"/>
      <c r="BC111" s="586"/>
      <c r="BD111" s="586"/>
      <c r="BE111" s="586"/>
      <c r="BF111" s="586"/>
      <c r="BG111" s="586"/>
      <c r="BH111" s="586"/>
      <c r="BI111" s="586"/>
      <c r="BJ111" s="586"/>
      <c r="BK111" s="583"/>
      <c r="BL111" s="583"/>
      <c r="BM111" s="583"/>
    </row>
    <row r="112" spans="1:65" s="587" customFormat="1" ht="15.5" thickTop="1" thickBot="1" x14ac:dyDescent="0.4">
      <c r="A112" s="551" t="s">
        <v>306</v>
      </c>
      <c r="B112" s="557" t="s">
        <v>366</v>
      </c>
      <c r="C112" s="581"/>
      <c r="D112" s="581"/>
      <c r="E112" s="544" t="s">
        <v>375</v>
      </c>
      <c r="F112" s="631">
        <f t="shared" si="2"/>
        <v>0</v>
      </c>
      <c r="G112" s="583"/>
      <c r="H112" s="584"/>
      <c r="I112" s="584"/>
      <c r="J112" s="584"/>
      <c r="K112" s="584"/>
      <c r="L112" s="584"/>
      <c r="M112" s="584"/>
      <c r="N112" s="584"/>
      <c r="O112" s="584"/>
      <c r="P112" s="584"/>
      <c r="Q112" s="584"/>
      <c r="R112" s="584"/>
      <c r="S112" s="584"/>
      <c r="T112" s="584"/>
      <c r="U112" s="584"/>
      <c r="V112" s="584"/>
      <c r="W112" s="584"/>
      <c r="X112" s="584"/>
      <c r="Y112" s="584"/>
      <c r="Z112" s="584"/>
      <c r="AA112" s="584"/>
      <c r="AB112" s="584"/>
      <c r="AC112" s="584"/>
      <c r="AD112" s="584"/>
      <c r="AE112" s="584"/>
      <c r="AF112" s="584"/>
      <c r="AG112" s="584"/>
      <c r="AH112" s="584"/>
      <c r="AI112" s="584"/>
      <c r="AJ112" s="584"/>
      <c r="AK112" s="585"/>
      <c r="AL112" s="585"/>
      <c r="AM112" s="585"/>
      <c r="AN112" s="585"/>
      <c r="AO112" s="585"/>
      <c r="AP112" s="585"/>
      <c r="AQ112" s="585"/>
      <c r="AR112" s="586"/>
      <c r="AS112" s="586"/>
      <c r="AT112" s="586"/>
      <c r="AU112" s="586"/>
      <c r="AV112" s="586"/>
      <c r="AW112" s="586"/>
      <c r="AX112" s="586"/>
      <c r="AY112" s="586"/>
      <c r="AZ112" s="586"/>
      <c r="BA112" s="586"/>
      <c r="BB112" s="586"/>
      <c r="BC112" s="586"/>
      <c r="BD112" s="586"/>
      <c r="BE112" s="586"/>
      <c r="BF112" s="586"/>
      <c r="BG112" s="586"/>
      <c r="BH112" s="586"/>
      <c r="BI112" s="586"/>
      <c r="BJ112" s="586"/>
      <c r="BK112" s="583"/>
      <c r="BL112" s="583"/>
      <c r="BM112" s="583"/>
    </row>
    <row r="113" spans="1:65" s="587" customFormat="1" ht="15.5" thickTop="1" thickBot="1" x14ac:dyDescent="0.4">
      <c r="A113" s="551" t="s">
        <v>306</v>
      </c>
      <c r="B113" s="557" t="s">
        <v>367</v>
      </c>
      <c r="C113" s="581"/>
      <c r="D113" s="581"/>
      <c r="E113" s="544" t="s">
        <v>375</v>
      </c>
      <c r="F113" s="631">
        <f t="shared" si="2"/>
        <v>0</v>
      </c>
      <c r="G113" s="583"/>
      <c r="H113" s="584"/>
      <c r="I113" s="584"/>
      <c r="J113" s="584"/>
      <c r="K113" s="584"/>
      <c r="L113" s="584"/>
      <c r="M113" s="584"/>
      <c r="N113" s="584"/>
      <c r="O113" s="584"/>
      <c r="P113" s="584"/>
      <c r="Q113" s="584"/>
      <c r="R113" s="584"/>
      <c r="S113" s="584"/>
      <c r="T113" s="584"/>
      <c r="U113" s="584"/>
      <c r="V113" s="584"/>
      <c r="W113" s="584"/>
      <c r="X113" s="584"/>
      <c r="Y113" s="584"/>
      <c r="Z113" s="584"/>
      <c r="AA113" s="584"/>
      <c r="AB113" s="584"/>
      <c r="AC113" s="584"/>
      <c r="AD113" s="584"/>
      <c r="AE113" s="584"/>
      <c r="AF113" s="584"/>
      <c r="AG113" s="584"/>
      <c r="AH113" s="584"/>
      <c r="AI113" s="584"/>
      <c r="AJ113" s="584"/>
      <c r="AK113" s="585"/>
      <c r="AL113" s="585"/>
      <c r="AM113" s="585"/>
      <c r="AN113" s="585"/>
      <c r="AO113" s="585"/>
      <c r="AP113" s="585"/>
      <c r="AQ113" s="585"/>
      <c r="AR113" s="586"/>
      <c r="AS113" s="586"/>
      <c r="AT113" s="586"/>
      <c r="AU113" s="586"/>
      <c r="AV113" s="586"/>
      <c r="AW113" s="586"/>
      <c r="AX113" s="586"/>
      <c r="AY113" s="586"/>
      <c r="AZ113" s="586"/>
      <c r="BA113" s="586"/>
      <c r="BB113" s="586"/>
      <c r="BC113" s="586"/>
      <c r="BD113" s="586"/>
      <c r="BE113" s="586"/>
      <c r="BF113" s="586"/>
      <c r="BG113" s="586"/>
      <c r="BH113" s="586"/>
      <c r="BI113" s="586"/>
      <c r="BJ113" s="586"/>
      <c r="BK113" s="583"/>
      <c r="BL113" s="583"/>
      <c r="BM113" s="583"/>
    </row>
    <row r="114" spans="1:65" s="587" customFormat="1" ht="15.5" thickTop="1" thickBot="1" x14ac:dyDescent="0.4">
      <c r="A114" s="551" t="s">
        <v>306</v>
      </c>
      <c r="B114" s="557" t="s">
        <v>368</v>
      </c>
      <c r="C114" s="581"/>
      <c r="D114" s="581"/>
      <c r="E114" s="544" t="s">
        <v>375</v>
      </c>
      <c r="F114" s="631">
        <f t="shared" si="2"/>
        <v>0</v>
      </c>
      <c r="G114" s="583"/>
      <c r="H114" s="584"/>
      <c r="I114" s="584"/>
      <c r="J114" s="584"/>
      <c r="K114" s="584"/>
      <c r="L114" s="584"/>
      <c r="M114" s="584"/>
      <c r="N114" s="584"/>
      <c r="O114" s="584"/>
      <c r="P114" s="584"/>
      <c r="Q114" s="584"/>
      <c r="R114" s="584"/>
      <c r="S114" s="584"/>
      <c r="T114" s="584"/>
      <c r="U114" s="584"/>
      <c r="V114" s="584"/>
      <c r="W114" s="584"/>
      <c r="X114" s="584"/>
      <c r="Y114" s="584"/>
      <c r="Z114" s="584"/>
      <c r="AA114" s="584"/>
      <c r="AB114" s="584"/>
      <c r="AC114" s="584"/>
      <c r="AD114" s="584"/>
      <c r="AE114" s="584"/>
      <c r="AF114" s="584"/>
      <c r="AG114" s="584"/>
      <c r="AH114" s="584"/>
      <c r="AI114" s="584"/>
      <c r="AJ114" s="584"/>
      <c r="AK114" s="585"/>
      <c r="AL114" s="585"/>
      <c r="AM114" s="585"/>
      <c r="AN114" s="585"/>
      <c r="AO114" s="585"/>
      <c r="AP114" s="585"/>
      <c r="AQ114" s="585"/>
      <c r="AR114" s="586"/>
      <c r="AS114" s="586"/>
      <c r="AT114" s="586"/>
      <c r="AU114" s="586"/>
      <c r="AV114" s="586"/>
      <c r="AW114" s="586"/>
      <c r="AX114" s="586"/>
      <c r="AY114" s="586"/>
      <c r="AZ114" s="586"/>
      <c r="BA114" s="586"/>
      <c r="BB114" s="586"/>
      <c r="BC114" s="586"/>
      <c r="BD114" s="586"/>
      <c r="BE114" s="586"/>
      <c r="BF114" s="586"/>
      <c r="BG114" s="586"/>
      <c r="BH114" s="586"/>
      <c r="BI114" s="586"/>
      <c r="BJ114" s="586"/>
      <c r="BK114" s="583"/>
      <c r="BL114" s="583"/>
      <c r="BM114" s="583"/>
    </row>
    <row r="115" spans="1:65" ht="15" thickTop="1" x14ac:dyDescent="0.35">
      <c r="F115" s="629"/>
    </row>
    <row r="116" spans="1:65" x14ac:dyDescent="0.35">
      <c r="A116" s="569"/>
      <c r="B116" s="557"/>
      <c r="C116" s="554"/>
      <c r="D116" s="554"/>
      <c r="E116" s="544"/>
      <c r="F116" s="632"/>
      <c r="G116" s="573"/>
      <c r="I116" s="537"/>
      <c r="J116" s="537"/>
      <c r="K116" s="537"/>
      <c r="L116" s="537"/>
      <c r="M116" s="537"/>
      <c r="N116" s="537"/>
      <c r="O116" s="537"/>
      <c r="P116" s="537"/>
      <c r="Q116" s="537"/>
      <c r="R116" s="537"/>
      <c r="S116" s="537"/>
      <c r="T116" s="537"/>
      <c r="U116" s="537"/>
      <c r="V116" s="537"/>
      <c r="W116" s="537"/>
      <c r="X116" s="537"/>
      <c r="Y116" s="537"/>
      <c r="Z116" s="537"/>
      <c r="AA116" s="537"/>
      <c r="AB116" s="537"/>
      <c r="AC116" s="537"/>
      <c r="AD116" s="537"/>
      <c r="AE116" s="537"/>
      <c r="AF116" s="537"/>
      <c r="AG116" s="537"/>
      <c r="AH116" s="537"/>
      <c r="AI116" s="537"/>
      <c r="AJ116" s="537"/>
      <c r="AK116" s="537"/>
      <c r="AL116" s="537"/>
      <c r="AM116" s="537"/>
      <c r="AN116" s="537"/>
      <c r="AO116" s="537"/>
      <c r="AP116" s="537"/>
      <c r="AQ116" s="537"/>
      <c r="AR116" s="540"/>
      <c r="AS116" s="540"/>
      <c r="AT116" s="540"/>
      <c r="AU116" s="540"/>
      <c r="AV116" s="540"/>
      <c r="AW116" s="540"/>
      <c r="AX116" s="540"/>
      <c r="AY116" s="540"/>
      <c r="AZ116" s="540"/>
      <c r="BA116" s="540"/>
      <c r="BB116" s="540"/>
      <c r="BC116" s="540"/>
      <c r="BD116" s="540"/>
      <c r="BE116" s="540"/>
      <c r="BF116" s="540"/>
      <c r="BG116" s="540"/>
      <c r="BH116" s="540"/>
      <c r="BI116" s="540"/>
      <c r="BJ116" s="540"/>
    </row>
    <row r="117" spans="1:65" ht="15.5" hidden="1" thickTop="1" thickBot="1" x14ac:dyDescent="0.4">
      <c r="A117" s="551"/>
      <c r="B117" s="583" t="e">
        <f>IF(#REF!&gt;0,"c. Wanneer begin je met aflossen?","")</f>
        <v>#REF!</v>
      </c>
      <c r="C117" s="557"/>
      <c r="D117" s="557"/>
      <c r="E117" s="633" t="e">
        <f>IF(#REF!&gt;0,"selecteer:","")</f>
        <v>#REF!</v>
      </c>
      <c r="F117" s="634" t="s">
        <v>251</v>
      </c>
      <c r="G117" s="635" t="e">
        <f>IF(OR(#REF!="",#REF!=0),0,#REF!/#REF!)</f>
        <v>#REF!</v>
      </c>
      <c r="H117" s="609"/>
      <c r="I117" s="537"/>
      <c r="J117" s="537"/>
      <c r="K117" s="537"/>
      <c r="L117" s="537"/>
      <c r="M117" s="537"/>
      <c r="N117" s="537"/>
      <c r="O117" s="537"/>
      <c r="P117" s="537"/>
      <c r="Q117" s="537"/>
      <c r="R117" s="537"/>
      <c r="S117" s="537"/>
      <c r="T117" s="537"/>
      <c r="U117" s="537"/>
      <c r="V117" s="537"/>
      <c r="W117" s="537"/>
      <c r="X117" s="537"/>
      <c r="Y117" s="537"/>
      <c r="Z117" s="537"/>
      <c r="AA117" s="537"/>
      <c r="AB117" s="537"/>
      <c r="AC117" s="537"/>
      <c r="AD117" s="537"/>
      <c r="AE117" s="537"/>
      <c r="AF117" s="537"/>
      <c r="AG117" s="537"/>
      <c r="AH117" s="537"/>
      <c r="AI117" s="537"/>
      <c r="AJ117" s="537"/>
      <c r="AK117" s="537"/>
      <c r="AL117" s="537"/>
      <c r="AM117" s="537"/>
      <c r="AN117" s="537"/>
      <c r="AO117" s="537"/>
      <c r="AP117" s="537"/>
      <c r="AQ117" s="537"/>
      <c r="AR117" s="540"/>
      <c r="AS117" s="540"/>
      <c r="AT117" s="540"/>
      <c r="AU117" s="540"/>
      <c r="AV117" s="540"/>
      <c r="AW117" s="540"/>
      <c r="AX117" s="540"/>
      <c r="AY117" s="540"/>
      <c r="AZ117" s="540"/>
      <c r="BA117" s="540"/>
      <c r="BB117" s="540"/>
      <c r="BC117" s="540"/>
      <c r="BD117" s="540"/>
      <c r="BE117" s="540"/>
      <c r="BF117" s="540"/>
      <c r="BG117" s="540"/>
      <c r="BH117" s="540"/>
      <c r="BI117" s="540"/>
      <c r="BJ117" s="540"/>
    </row>
    <row r="118" spans="1:65" hidden="1" x14ac:dyDescent="0.35">
      <c r="I118" s="537"/>
      <c r="J118" s="537"/>
      <c r="K118" s="537"/>
      <c r="L118" s="537"/>
      <c r="M118" s="537"/>
      <c r="N118" s="537"/>
      <c r="O118" s="537"/>
      <c r="P118" s="537"/>
      <c r="Q118" s="537"/>
      <c r="R118" s="537"/>
      <c r="S118" s="537"/>
      <c r="T118" s="537"/>
      <c r="U118" s="537"/>
      <c r="V118" s="537"/>
      <c r="W118" s="537"/>
      <c r="X118" s="537"/>
      <c r="Y118" s="537"/>
      <c r="Z118" s="537"/>
      <c r="AA118" s="537"/>
      <c r="AB118" s="537"/>
      <c r="AC118" s="537"/>
      <c r="AD118" s="537"/>
      <c r="AE118" s="537"/>
      <c r="AF118" s="537"/>
      <c r="AG118" s="537"/>
      <c r="AH118" s="537"/>
      <c r="AI118" s="537"/>
      <c r="AJ118" s="537"/>
      <c r="AK118" s="537"/>
      <c r="AL118" s="537"/>
      <c r="AM118" s="537"/>
      <c r="AN118" s="537"/>
      <c r="AO118" s="537"/>
      <c r="AP118" s="537"/>
      <c r="AQ118" s="537"/>
      <c r="AR118" s="540"/>
      <c r="AS118" s="540"/>
      <c r="AT118" s="540"/>
      <c r="AU118" s="540"/>
      <c r="AV118" s="540"/>
      <c r="AW118" s="540"/>
      <c r="AX118" s="540"/>
      <c r="AY118" s="540"/>
      <c r="AZ118" s="540"/>
      <c r="BA118" s="540"/>
      <c r="BB118" s="540"/>
      <c r="BC118" s="540"/>
      <c r="BD118" s="540"/>
      <c r="BE118" s="540"/>
      <c r="BF118" s="540"/>
      <c r="BG118" s="540"/>
      <c r="BH118" s="540"/>
      <c r="BI118" s="540"/>
      <c r="BJ118" s="540"/>
    </row>
    <row r="119" spans="1:65" ht="15" thickBot="1" x14ac:dyDescent="0.4">
      <c r="A119" s="551">
        <f>+A102+1</f>
        <v>25</v>
      </c>
      <c r="B119" s="599" t="s">
        <v>376</v>
      </c>
      <c r="E119" s="549"/>
      <c r="I119" s="537"/>
      <c r="J119" s="537"/>
      <c r="K119" s="537"/>
      <c r="L119" s="537"/>
      <c r="M119" s="537"/>
      <c r="N119" s="537"/>
      <c r="O119" s="537"/>
      <c r="P119" s="537"/>
      <c r="Q119" s="537"/>
      <c r="R119" s="537"/>
      <c r="S119" s="537"/>
      <c r="T119" s="537"/>
      <c r="U119" s="537"/>
      <c r="V119" s="537"/>
      <c r="W119" s="537"/>
      <c r="X119" s="537"/>
      <c r="Y119" s="537"/>
      <c r="Z119" s="537"/>
      <c r="AA119" s="537"/>
      <c r="AB119" s="537"/>
      <c r="AC119" s="537"/>
      <c r="AD119" s="537"/>
      <c r="AE119" s="537"/>
      <c r="AF119" s="537"/>
      <c r="AG119" s="537"/>
      <c r="AH119" s="537"/>
      <c r="AI119" s="537"/>
      <c r="AJ119" s="537"/>
      <c r="AK119" s="537"/>
      <c r="AL119" s="537"/>
      <c r="AM119" s="537"/>
      <c r="AN119" s="537"/>
      <c r="AO119" s="537"/>
      <c r="AP119" s="537"/>
      <c r="AQ119" s="537"/>
      <c r="AR119" s="540"/>
      <c r="AS119" s="540"/>
      <c r="AT119" s="540"/>
      <c r="AU119" s="540"/>
      <c r="AV119" s="540"/>
      <c r="AW119" s="540"/>
      <c r="AX119" s="540"/>
      <c r="AY119" s="540"/>
      <c r="AZ119" s="540"/>
      <c r="BA119" s="540"/>
      <c r="BB119" s="540"/>
      <c r="BC119" s="540"/>
      <c r="BD119" s="540"/>
      <c r="BE119" s="540"/>
      <c r="BF119" s="540"/>
      <c r="BG119" s="540"/>
      <c r="BH119" s="540"/>
      <c r="BI119" s="540"/>
      <c r="BJ119" s="540"/>
    </row>
    <row r="120" spans="1:65" ht="37.5" thickTop="1" thickBot="1" x14ac:dyDescent="0.4">
      <c r="A120" s="569" t="s">
        <v>306</v>
      </c>
      <c r="B120" s="557" t="s">
        <v>377</v>
      </c>
      <c r="C120" s="636" t="s">
        <v>378</v>
      </c>
      <c r="D120" s="557"/>
      <c r="E120" s="544" t="s">
        <v>307</v>
      </c>
      <c r="F120" s="582">
        <v>0</v>
      </c>
      <c r="I120" s="537"/>
      <c r="J120" s="537"/>
      <c r="K120" s="537"/>
      <c r="L120" s="537"/>
      <c r="M120" s="537"/>
      <c r="N120" s="537"/>
      <c r="O120" s="537"/>
      <c r="P120" s="537"/>
      <c r="Q120" s="537"/>
      <c r="R120" s="537"/>
      <c r="S120" s="537"/>
      <c r="T120" s="537"/>
      <c r="U120" s="537"/>
      <c r="V120" s="537"/>
      <c r="W120" s="537"/>
      <c r="X120" s="537"/>
      <c r="Y120" s="537"/>
      <c r="Z120" s="537"/>
      <c r="AA120" s="537"/>
      <c r="AB120" s="537"/>
      <c r="AC120" s="537"/>
      <c r="AD120" s="537"/>
      <c r="AE120" s="537"/>
      <c r="AF120" s="537"/>
      <c r="AG120" s="537"/>
      <c r="AH120" s="537"/>
      <c r="AI120" s="537"/>
      <c r="AJ120" s="537"/>
      <c r="AK120" s="537"/>
      <c r="AL120" s="537"/>
      <c r="AM120" s="537"/>
      <c r="AN120" s="537"/>
      <c r="AO120" s="537"/>
      <c r="AP120" s="537"/>
      <c r="AQ120" s="537"/>
      <c r="AR120" s="540"/>
      <c r="AS120" s="540"/>
      <c r="AT120" s="540"/>
      <c r="AU120" s="540"/>
      <c r="AV120" s="540"/>
      <c r="AW120" s="540"/>
      <c r="AX120" s="540"/>
      <c r="AY120" s="540"/>
      <c r="AZ120" s="540"/>
      <c r="BA120" s="540"/>
      <c r="BB120" s="540"/>
      <c r="BC120" s="540"/>
      <c r="BD120" s="540"/>
      <c r="BE120" s="540"/>
      <c r="BF120" s="540"/>
      <c r="BG120" s="540"/>
      <c r="BH120" s="540"/>
      <c r="BI120" s="540"/>
      <c r="BJ120" s="540"/>
    </row>
    <row r="121" spans="1:65" ht="25.5" thickTop="1" thickBot="1" x14ac:dyDescent="0.4">
      <c r="A121" s="569" t="s">
        <v>306</v>
      </c>
      <c r="B121" s="557" t="s">
        <v>379</v>
      </c>
      <c r="C121" s="636" t="s">
        <v>380</v>
      </c>
      <c r="D121" s="557"/>
      <c r="E121" s="544" t="s">
        <v>307</v>
      </c>
      <c r="F121" s="582">
        <v>0</v>
      </c>
      <c r="I121" s="537"/>
      <c r="J121" s="537"/>
      <c r="K121" s="537"/>
      <c r="L121" s="537"/>
      <c r="M121" s="537"/>
      <c r="N121" s="537"/>
      <c r="O121" s="537"/>
      <c r="P121" s="537"/>
      <c r="Q121" s="537"/>
      <c r="R121" s="537"/>
      <c r="S121" s="537"/>
      <c r="T121" s="537"/>
      <c r="U121" s="537"/>
      <c r="V121" s="537"/>
      <c r="W121" s="537"/>
      <c r="X121" s="537"/>
      <c r="Y121" s="537"/>
      <c r="Z121" s="537"/>
      <c r="AA121" s="537"/>
      <c r="AB121" s="537"/>
      <c r="AC121" s="537"/>
      <c r="AD121" s="537"/>
      <c r="AE121" s="537"/>
      <c r="AF121" s="537"/>
      <c r="AG121" s="537"/>
      <c r="AH121" s="537"/>
      <c r="AI121" s="537"/>
      <c r="AJ121" s="537"/>
      <c r="AK121" s="537"/>
      <c r="AL121" s="537"/>
      <c r="AM121" s="537"/>
      <c r="AN121" s="537"/>
      <c r="AO121" s="537"/>
      <c r="AP121" s="537"/>
      <c r="AQ121" s="537"/>
      <c r="AR121" s="540"/>
      <c r="AS121" s="540"/>
      <c r="AT121" s="540"/>
      <c r="AU121" s="540"/>
      <c r="AV121" s="540"/>
      <c r="AW121" s="540"/>
      <c r="AX121" s="540"/>
      <c r="AY121" s="540"/>
      <c r="AZ121" s="540"/>
      <c r="BA121" s="540"/>
      <c r="BB121" s="540"/>
      <c r="BC121" s="540"/>
      <c r="BD121" s="540"/>
      <c r="BE121" s="540"/>
      <c r="BF121" s="540"/>
      <c r="BG121" s="540"/>
      <c r="BH121" s="540"/>
      <c r="BI121" s="540"/>
      <c r="BJ121" s="540"/>
    </row>
    <row r="122" spans="1:65" ht="25.5" thickTop="1" thickBot="1" x14ac:dyDescent="0.4">
      <c r="A122" s="569" t="s">
        <v>306</v>
      </c>
      <c r="B122" s="557" t="s">
        <v>313</v>
      </c>
      <c r="C122" s="636" t="s">
        <v>381</v>
      </c>
      <c r="D122" s="557"/>
      <c r="E122" s="544" t="s">
        <v>307</v>
      </c>
      <c r="F122" s="582">
        <v>0</v>
      </c>
      <c r="G122" s="573"/>
      <c r="I122" s="537"/>
      <c r="J122" s="537"/>
      <c r="K122" s="537"/>
      <c r="L122" s="537"/>
      <c r="M122" s="537"/>
      <c r="N122" s="537"/>
      <c r="O122" s="537"/>
      <c r="P122" s="537"/>
      <c r="Q122" s="537"/>
      <c r="R122" s="537"/>
      <c r="S122" s="537"/>
      <c r="T122" s="537"/>
      <c r="U122" s="537"/>
      <c r="V122" s="537"/>
      <c r="W122" s="537"/>
      <c r="X122" s="537"/>
      <c r="Y122" s="537"/>
      <c r="Z122" s="537"/>
      <c r="AA122" s="537"/>
      <c r="AB122" s="537"/>
      <c r="AC122" s="537"/>
      <c r="AD122" s="537"/>
      <c r="AE122" s="537"/>
      <c r="AF122" s="537"/>
      <c r="AG122" s="537"/>
      <c r="AH122" s="537"/>
      <c r="AI122" s="537"/>
      <c r="AJ122" s="537"/>
      <c r="AK122" s="537"/>
      <c r="AL122" s="537"/>
      <c r="AM122" s="537"/>
      <c r="AN122" s="537"/>
      <c r="AO122" s="537"/>
      <c r="AP122" s="537"/>
      <c r="AQ122" s="537"/>
      <c r="AR122" s="540"/>
      <c r="AS122" s="540"/>
      <c r="AT122" s="540"/>
      <c r="AU122" s="540"/>
      <c r="AV122" s="540"/>
      <c r="AW122" s="540"/>
      <c r="AX122" s="540"/>
      <c r="AY122" s="540"/>
      <c r="AZ122" s="540"/>
      <c r="BA122" s="540"/>
      <c r="BB122" s="540"/>
      <c r="BC122" s="540"/>
      <c r="BD122" s="540"/>
      <c r="BE122" s="540"/>
      <c r="BF122" s="540"/>
      <c r="BG122" s="540"/>
      <c r="BH122" s="540"/>
      <c r="BI122" s="540"/>
      <c r="BJ122" s="540"/>
    </row>
    <row r="123" spans="1:65" ht="25.5" thickTop="1" thickBot="1" x14ac:dyDescent="0.4">
      <c r="A123" s="569" t="s">
        <v>306</v>
      </c>
      <c r="B123" s="557" t="s">
        <v>382</v>
      </c>
      <c r="C123" s="636" t="s">
        <v>383</v>
      </c>
      <c r="D123" s="557"/>
      <c r="E123" s="544" t="s">
        <v>307</v>
      </c>
      <c r="F123" s="582">
        <v>0</v>
      </c>
      <c r="G123" s="573"/>
    </row>
    <row r="124" spans="1:65" ht="15.5" thickTop="1" thickBot="1" x14ac:dyDescent="0.4">
      <c r="A124" s="569" t="s">
        <v>306</v>
      </c>
      <c r="B124" s="557" t="s">
        <v>78</v>
      </c>
      <c r="D124" s="554"/>
      <c r="E124" s="554"/>
      <c r="F124" s="637">
        <f>SUM(F125:F129)</f>
        <v>0</v>
      </c>
      <c r="G124" s="573"/>
    </row>
    <row r="125" spans="1:65" ht="25.5" thickTop="1" thickBot="1" x14ac:dyDescent="0.4">
      <c r="A125" s="569"/>
      <c r="B125" s="557" t="s">
        <v>384</v>
      </c>
      <c r="C125" s="636" t="s">
        <v>385</v>
      </c>
      <c r="D125" s="557"/>
      <c r="E125" s="544" t="s">
        <v>307</v>
      </c>
      <c r="F125" s="582">
        <v>0</v>
      </c>
      <c r="G125" s="573"/>
    </row>
    <row r="126" spans="1:65" ht="25.5" thickTop="1" thickBot="1" x14ac:dyDescent="0.4">
      <c r="A126" s="569"/>
      <c r="B126" s="557" t="s">
        <v>386</v>
      </c>
      <c r="C126" s="636" t="s">
        <v>387</v>
      </c>
      <c r="D126" s="557"/>
      <c r="E126" s="544" t="s">
        <v>307</v>
      </c>
      <c r="F126" s="638">
        <v>0</v>
      </c>
      <c r="G126" s="573"/>
    </row>
    <row r="127" spans="1:65" ht="25.5" thickTop="1" thickBot="1" x14ac:dyDescent="0.4">
      <c r="A127" s="569"/>
      <c r="B127" s="558" t="s">
        <v>388</v>
      </c>
      <c r="C127" s="636" t="s">
        <v>389</v>
      </c>
      <c r="D127" s="558"/>
      <c r="E127" s="544" t="s">
        <v>307</v>
      </c>
      <c r="F127" s="582">
        <v>0</v>
      </c>
      <c r="G127" s="573"/>
    </row>
    <row r="128" spans="1:65" ht="25.5" thickTop="1" thickBot="1" x14ac:dyDescent="0.4">
      <c r="A128" s="569"/>
      <c r="B128" s="557" t="s">
        <v>390</v>
      </c>
      <c r="C128" s="636" t="s">
        <v>391</v>
      </c>
      <c r="D128" s="557"/>
      <c r="E128" s="544" t="s">
        <v>307</v>
      </c>
      <c r="F128" s="582">
        <v>0</v>
      </c>
      <c r="G128" s="573"/>
    </row>
    <row r="129" spans="1:65" ht="15.5" thickTop="1" thickBot="1" x14ac:dyDescent="0.4">
      <c r="A129" s="569"/>
      <c r="B129" s="925" t="s">
        <v>392</v>
      </c>
      <c r="C129" s="925"/>
      <c r="D129" s="925"/>
      <c r="E129" s="544" t="s">
        <v>307</v>
      </c>
      <c r="F129" s="582">
        <f>SUM(F125:F128)</f>
        <v>0</v>
      </c>
      <c r="G129" s="573"/>
    </row>
    <row r="130" spans="1:65" ht="15" thickTop="1" x14ac:dyDescent="0.35"/>
    <row r="131" spans="1:65" ht="15" thickBot="1" x14ac:dyDescent="0.4">
      <c r="B131" s="599" t="s">
        <v>393</v>
      </c>
      <c r="E131" s="549"/>
      <c r="F131" s="535" t="s">
        <v>247</v>
      </c>
    </row>
    <row r="132" spans="1:65" ht="15.5" thickTop="1" thickBot="1" x14ac:dyDescent="0.4">
      <c r="A132" s="551">
        <f>+A119+1</f>
        <v>26</v>
      </c>
      <c r="B132" s="925" t="s">
        <v>394</v>
      </c>
      <c r="C132" s="925"/>
      <c r="D132" s="925"/>
      <c r="E132" s="544" t="s">
        <v>324</v>
      </c>
      <c r="F132" s="594" t="s">
        <v>249</v>
      </c>
      <c r="G132" s="556"/>
    </row>
    <row r="133" spans="1:65" ht="16.5" customHeight="1" thickTop="1" thickBot="1" x14ac:dyDescent="0.4">
      <c r="A133" s="551">
        <f>+A132+1</f>
        <v>27</v>
      </c>
      <c r="B133" s="925" t="s">
        <v>395</v>
      </c>
      <c r="C133" s="925"/>
      <c r="D133" s="925"/>
      <c r="E133" s="544" t="s">
        <v>396</v>
      </c>
      <c r="F133" s="627">
        <v>0.5</v>
      </c>
      <c r="G133" s="556"/>
    </row>
    <row r="134" spans="1:65" ht="16.5" customHeight="1" thickTop="1" thickBot="1" x14ac:dyDescent="0.4">
      <c r="A134" s="551">
        <f>+A133+1</f>
        <v>28</v>
      </c>
      <c r="B134" s="925" t="s">
        <v>397</v>
      </c>
      <c r="C134" s="925"/>
      <c r="D134" s="557"/>
      <c r="E134" s="544" t="s">
        <v>324</v>
      </c>
      <c r="F134" s="627">
        <v>0.21</v>
      </c>
      <c r="G134" s="556"/>
    </row>
    <row r="135" spans="1:65" ht="16.5" customHeight="1" thickTop="1" thickBot="1" x14ac:dyDescent="0.4">
      <c r="A135" s="551">
        <f>+A134+1</f>
        <v>29</v>
      </c>
      <c r="B135" s="925" t="s">
        <v>398</v>
      </c>
      <c r="C135" s="925"/>
      <c r="D135" s="557"/>
      <c r="E135" s="544" t="s">
        <v>324</v>
      </c>
      <c r="F135" s="627" t="s">
        <v>252</v>
      </c>
    </row>
    <row r="136" spans="1:65" ht="16.5" customHeight="1" thickTop="1" x14ac:dyDescent="0.35">
      <c r="B136" s="557"/>
    </row>
    <row r="137" spans="1:65" x14ac:dyDescent="0.35">
      <c r="F137" s="629"/>
    </row>
    <row r="138" spans="1:65" x14ac:dyDescent="0.35">
      <c r="B138" s="557"/>
      <c r="E138" s="639"/>
      <c r="F138" s="557"/>
    </row>
    <row r="139" spans="1:65" ht="22.5" hidden="1" x14ac:dyDescent="0.9">
      <c r="B139" s="640" t="s">
        <v>399</v>
      </c>
      <c r="C139" s="641" t="s">
        <v>400</v>
      </c>
      <c r="D139" s="641"/>
      <c r="E139" s="620"/>
      <c r="F139" s="535"/>
      <c r="G139" s="621"/>
    </row>
    <row r="140" spans="1:65" hidden="1" x14ac:dyDescent="0.35">
      <c r="A140" s="551" t="str">
        <f>CONCATENATE(LEFT(A78,2)+1,".")</f>
        <v>22.</v>
      </c>
      <c r="B140" s="642" t="s">
        <v>401</v>
      </c>
      <c r="F140" s="535" t="s">
        <v>402</v>
      </c>
    </row>
    <row r="141" spans="1:65" s="587" customFormat="1" ht="15.5" hidden="1" thickTop="1" thickBot="1" x14ac:dyDescent="0.4">
      <c r="B141" s="557" t="s">
        <v>403</v>
      </c>
      <c r="C141" s="581"/>
      <c r="D141" s="581"/>
      <c r="E141" s="544" t="s">
        <v>285</v>
      </c>
      <c r="F141" s="594" t="s">
        <v>253</v>
      </c>
      <c r="G141" s="556"/>
      <c r="H141" s="584"/>
      <c r="I141" s="584"/>
      <c r="J141" s="584"/>
      <c r="K141" s="584"/>
      <c r="L141" s="584"/>
      <c r="M141" s="584"/>
      <c r="N141" s="584"/>
      <c r="O141" s="584"/>
      <c r="P141" s="584"/>
      <c r="Q141" s="584"/>
      <c r="R141" s="584"/>
      <c r="S141" s="584"/>
      <c r="T141" s="584"/>
      <c r="U141" s="584"/>
      <c r="V141" s="584"/>
      <c r="W141" s="584"/>
      <c r="X141" s="584"/>
      <c r="Y141" s="584"/>
      <c r="Z141" s="584"/>
      <c r="AA141" s="584"/>
      <c r="AB141" s="584"/>
      <c r="AC141" s="584"/>
      <c r="AD141" s="584"/>
      <c r="AE141" s="584"/>
      <c r="AF141" s="584"/>
      <c r="AG141" s="584"/>
      <c r="AH141" s="584"/>
      <c r="AI141" s="584"/>
      <c r="AJ141" s="584"/>
      <c r="AK141" s="585"/>
      <c r="AL141" s="585"/>
      <c r="AM141" s="585"/>
      <c r="AN141" s="585"/>
      <c r="AO141" s="585"/>
      <c r="AP141" s="585"/>
      <c r="AQ141" s="585"/>
      <c r="AR141" s="586"/>
      <c r="AS141" s="586"/>
      <c r="AT141" s="586"/>
      <c r="AU141" s="586"/>
      <c r="AV141" s="586"/>
      <c r="AW141" s="586"/>
      <c r="AX141" s="586"/>
      <c r="AY141" s="586"/>
      <c r="AZ141" s="586"/>
      <c r="BA141" s="586"/>
      <c r="BB141" s="586"/>
      <c r="BC141" s="586"/>
      <c r="BD141" s="586"/>
      <c r="BE141" s="586"/>
      <c r="BF141" s="586"/>
      <c r="BG141" s="586"/>
      <c r="BH141" s="586"/>
      <c r="BI141" s="586"/>
      <c r="BJ141" s="586"/>
      <c r="BK141" s="583"/>
      <c r="BL141" s="583"/>
      <c r="BM141" s="583"/>
    </row>
    <row r="142" spans="1:65" ht="7.5" hidden="1" customHeight="1" thickTop="1" thickBot="1" x14ac:dyDescent="0.4">
      <c r="A142" s="569"/>
      <c r="B142" s="557"/>
      <c r="C142" s="554"/>
      <c r="D142" s="554"/>
      <c r="E142" s="544"/>
      <c r="F142" s="632"/>
      <c r="G142" s="573"/>
    </row>
    <row r="143" spans="1:65" s="587" customFormat="1" ht="15.5" hidden="1" thickTop="1" thickBot="1" x14ac:dyDescent="0.4">
      <c r="B143" s="557" t="s">
        <v>404</v>
      </c>
      <c r="C143" s="581"/>
      <c r="D143" s="581"/>
      <c r="E143" s="544" t="s">
        <v>285</v>
      </c>
      <c r="F143" s="594" t="s">
        <v>253</v>
      </c>
      <c r="G143" s="556"/>
      <c r="H143" s="584"/>
      <c r="I143" s="584"/>
      <c r="J143" s="584"/>
      <c r="K143" s="584"/>
      <c r="L143" s="584"/>
      <c r="M143" s="584"/>
      <c r="N143" s="584"/>
      <c r="O143" s="584"/>
      <c r="P143" s="584"/>
      <c r="Q143" s="584"/>
      <c r="R143" s="584"/>
      <c r="S143" s="584"/>
      <c r="T143" s="584"/>
      <c r="U143" s="584"/>
      <c r="V143" s="584"/>
      <c r="W143" s="584"/>
      <c r="X143" s="584"/>
      <c r="Y143" s="584"/>
      <c r="Z143" s="584"/>
      <c r="AA143" s="584"/>
      <c r="AB143" s="584"/>
      <c r="AC143" s="584"/>
      <c r="AD143" s="584"/>
      <c r="AE143" s="584"/>
      <c r="AF143" s="584"/>
      <c r="AG143" s="584"/>
      <c r="AH143" s="584"/>
      <c r="AI143" s="584"/>
      <c r="AJ143" s="584"/>
      <c r="AK143" s="585"/>
      <c r="AL143" s="585"/>
      <c r="AM143" s="585"/>
      <c r="AN143" s="585"/>
      <c r="AO143" s="585"/>
      <c r="AP143" s="585"/>
      <c r="AQ143" s="585"/>
      <c r="AR143" s="586"/>
      <c r="AS143" s="586"/>
      <c r="AT143" s="586"/>
      <c r="AU143" s="586"/>
      <c r="AV143" s="586"/>
      <c r="AW143" s="586"/>
      <c r="AX143" s="586"/>
      <c r="AY143" s="586"/>
      <c r="AZ143" s="586"/>
      <c r="BA143" s="586"/>
      <c r="BB143" s="586"/>
      <c r="BC143" s="586"/>
      <c r="BD143" s="586"/>
      <c r="BE143" s="586"/>
      <c r="BF143" s="586"/>
      <c r="BG143" s="586"/>
      <c r="BH143" s="586"/>
      <c r="BI143" s="586"/>
      <c r="BJ143" s="586"/>
      <c r="BK143" s="583"/>
      <c r="BL143" s="583"/>
      <c r="BM143" s="583"/>
    </row>
    <row r="144" spans="1:65" ht="7.5" hidden="1" customHeight="1" thickTop="1" thickBot="1" x14ac:dyDescent="0.4">
      <c r="A144" s="569"/>
      <c r="B144" s="557"/>
      <c r="C144" s="554"/>
      <c r="D144" s="554"/>
      <c r="E144" s="544"/>
      <c r="F144" s="632"/>
      <c r="G144" s="573"/>
    </row>
    <row r="145" spans="1:65" s="587" customFormat="1" ht="15.5" hidden="1" thickTop="1" thickBot="1" x14ac:dyDescent="0.4">
      <c r="B145" s="557" t="s">
        <v>405</v>
      </c>
      <c r="C145" s="581"/>
      <c r="D145" s="581"/>
      <c r="E145" s="544" t="s">
        <v>285</v>
      </c>
      <c r="F145" s="594" t="s">
        <v>253</v>
      </c>
      <c r="G145" s="556"/>
      <c r="H145" s="584"/>
      <c r="I145" s="584"/>
      <c r="J145" s="584"/>
      <c r="K145" s="584"/>
      <c r="L145" s="584"/>
      <c r="M145" s="584"/>
      <c r="N145" s="584"/>
      <c r="O145" s="584"/>
      <c r="P145" s="584"/>
      <c r="Q145" s="584"/>
      <c r="R145" s="584"/>
      <c r="S145" s="584"/>
      <c r="T145" s="584"/>
      <c r="U145" s="584"/>
      <c r="V145" s="584"/>
      <c r="W145" s="584"/>
      <c r="X145" s="584"/>
      <c r="Y145" s="584"/>
      <c r="Z145" s="584"/>
      <c r="AA145" s="584"/>
      <c r="AB145" s="584"/>
      <c r="AC145" s="584"/>
      <c r="AD145" s="584"/>
      <c r="AE145" s="584"/>
      <c r="AF145" s="584"/>
      <c r="AG145" s="584"/>
      <c r="AH145" s="584"/>
      <c r="AI145" s="584"/>
      <c r="AJ145" s="584"/>
      <c r="AK145" s="585"/>
      <c r="AL145" s="585"/>
      <c r="AM145" s="585"/>
      <c r="AN145" s="585"/>
      <c r="AO145" s="585"/>
      <c r="AP145" s="585"/>
      <c r="AQ145" s="585"/>
      <c r="AR145" s="586"/>
      <c r="AS145" s="586"/>
      <c r="AT145" s="586"/>
      <c r="AU145" s="586"/>
      <c r="AV145" s="586"/>
      <c r="AW145" s="586"/>
      <c r="AX145" s="586"/>
      <c r="AY145" s="586"/>
      <c r="AZ145" s="586"/>
      <c r="BA145" s="586"/>
      <c r="BB145" s="586"/>
      <c r="BC145" s="586"/>
      <c r="BD145" s="586"/>
      <c r="BE145" s="586"/>
      <c r="BF145" s="586"/>
      <c r="BG145" s="586"/>
      <c r="BH145" s="586"/>
      <c r="BI145" s="586"/>
      <c r="BJ145" s="586"/>
      <c r="BK145" s="583"/>
      <c r="BL145" s="583"/>
      <c r="BM145" s="583"/>
    </row>
    <row r="146" spans="1:65" ht="7.5" hidden="1" customHeight="1" thickTop="1" thickBot="1" x14ac:dyDescent="0.4">
      <c r="A146" s="569"/>
      <c r="B146" s="557"/>
      <c r="C146" s="554"/>
      <c r="D146" s="554"/>
      <c r="E146" s="544"/>
      <c r="F146" s="632"/>
      <c r="G146" s="573"/>
    </row>
    <row r="147" spans="1:65" s="587" customFormat="1" ht="15.5" hidden="1" thickTop="1" thickBot="1" x14ac:dyDescent="0.4">
      <c r="B147" s="557" t="s">
        <v>406</v>
      </c>
      <c r="C147" s="581"/>
      <c r="D147" s="581"/>
      <c r="E147" s="544" t="s">
        <v>285</v>
      </c>
      <c r="F147" s="594" t="s">
        <v>253</v>
      </c>
      <c r="G147" s="556"/>
      <c r="H147" s="584"/>
      <c r="I147" s="584"/>
      <c r="J147" s="584"/>
      <c r="K147" s="584"/>
      <c r="L147" s="584"/>
      <c r="M147" s="584"/>
      <c r="N147" s="584"/>
      <c r="O147" s="584"/>
      <c r="P147" s="584"/>
      <c r="Q147" s="584"/>
      <c r="R147" s="584"/>
      <c r="S147" s="584"/>
      <c r="T147" s="584"/>
      <c r="U147" s="584"/>
      <c r="V147" s="584"/>
      <c r="W147" s="584"/>
      <c r="X147" s="584"/>
      <c r="Y147" s="584"/>
      <c r="Z147" s="584"/>
      <c r="AA147" s="584"/>
      <c r="AB147" s="584"/>
      <c r="AC147" s="584"/>
      <c r="AD147" s="584"/>
      <c r="AE147" s="584"/>
      <c r="AF147" s="584"/>
      <c r="AG147" s="584"/>
      <c r="AH147" s="584"/>
      <c r="AI147" s="584"/>
      <c r="AJ147" s="584"/>
      <c r="AK147" s="585"/>
      <c r="AL147" s="585"/>
      <c r="AM147" s="585"/>
      <c r="AN147" s="585"/>
      <c r="AO147" s="585"/>
      <c r="AP147" s="585"/>
      <c r="AQ147" s="585"/>
      <c r="AR147" s="586"/>
      <c r="AS147" s="586"/>
      <c r="AT147" s="586"/>
      <c r="AU147" s="586"/>
      <c r="AV147" s="586"/>
      <c r="AW147" s="586"/>
      <c r="AX147" s="586"/>
      <c r="AY147" s="586"/>
      <c r="AZ147" s="586"/>
      <c r="BA147" s="586"/>
      <c r="BB147" s="586"/>
      <c r="BC147" s="586"/>
      <c r="BD147" s="586"/>
      <c r="BE147" s="586"/>
      <c r="BF147" s="586"/>
      <c r="BG147" s="586"/>
      <c r="BH147" s="586"/>
      <c r="BI147" s="586"/>
      <c r="BJ147" s="586"/>
      <c r="BK147" s="583"/>
      <c r="BL147" s="583"/>
      <c r="BM147" s="583"/>
    </row>
    <row r="148" spans="1:65" ht="7.5" hidden="1" customHeight="1" thickTop="1" thickBot="1" x14ac:dyDescent="0.4">
      <c r="A148" s="569"/>
      <c r="B148" s="557"/>
      <c r="C148" s="554"/>
      <c r="D148" s="554"/>
      <c r="E148" s="544"/>
      <c r="F148" s="632"/>
      <c r="G148" s="573"/>
    </row>
    <row r="149" spans="1:65" s="587" customFormat="1" ht="15.5" hidden="1" thickTop="1" thickBot="1" x14ac:dyDescent="0.4">
      <c r="B149" s="557" t="s">
        <v>407</v>
      </c>
      <c r="C149" s="581"/>
      <c r="D149" s="581"/>
      <c r="E149" s="544" t="s">
        <v>285</v>
      </c>
      <c r="F149" s="594" t="s">
        <v>253</v>
      </c>
      <c r="G149" s="556"/>
      <c r="H149" s="584"/>
      <c r="I149" s="584"/>
      <c r="J149" s="584"/>
      <c r="K149" s="584"/>
      <c r="L149" s="584"/>
      <c r="M149" s="584"/>
      <c r="N149" s="584"/>
      <c r="O149" s="584"/>
      <c r="P149" s="584"/>
      <c r="Q149" s="584"/>
      <c r="R149" s="584"/>
      <c r="S149" s="584"/>
      <c r="T149" s="584"/>
      <c r="U149" s="584"/>
      <c r="V149" s="584"/>
      <c r="W149" s="584"/>
      <c r="X149" s="584"/>
      <c r="Y149" s="584"/>
      <c r="Z149" s="584"/>
      <c r="AA149" s="584"/>
      <c r="AB149" s="584"/>
      <c r="AC149" s="584"/>
      <c r="AD149" s="584"/>
      <c r="AE149" s="584"/>
      <c r="AF149" s="584"/>
      <c r="AG149" s="584"/>
      <c r="AH149" s="584"/>
      <c r="AI149" s="584"/>
      <c r="AJ149" s="584"/>
      <c r="AK149" s="585"/>
      <c r="AL149" s="585"/>
      <c r="AM149" s="585"/>
      <c r="AN149" s="585"/>
      <c r="AO149" s="585"/>
      <c r="AP149" s="585"/>
      <c r="AQ149" s="585"/>
      <c r="AR149" s="586"/>
      <c r="AS149" s="586"/>
      <c r="AT149" s="586"/>
      <c r="AU149" s="586"/>
      <c r="AV149" s="586"/>
      <c r="AW149" s="586"/>
      <c r="AX149" s="586"/>
      <c r="AY149" s="586"/>
      <c r="AZ149" s="586"/>
      <c r="BA149" s="586"/>
      <c r="BB149" s="586"/>
      <c r="BC149" s="586"/>
      <c r="BD149" s="586"/>
      <c r="BE149" s="586"/>
      <c r="BF149" s="586"/>
      <c r="BG149" s="586"/>
      <c r="BH149" s="586"/>
      <c r="BI149" s="586"/>
      <c r="BJ149" s="586"/>
      <c r="BK149" s="583"/>
      <c r="BL149" s="583"/>
      <c r="BM149" s="583"/>
    </row>
    <row r="150" spans="1:65" s="587" customFormat="1" ht="7.5" hidden="1" customHeight="1" thickTop="1" thickBot="1" x14ac:dyDescent="0.4">
      <c r="B150" s="583"/>
      <c r="C150" s="581"/>
      <c r="D150" s="581"/>
      <c r="E150" s="581"/>
      <c r="F150" s="557"/>
      <c r="G150" s="583"/>
      <c r="H150" s="584"/>
      <c r="I150" s="584"/>
      <c r="J150" s="584"/>
      <c r="K150" s="584"/>
      <c r="L150" s="584"/>
      <c r="M150" s="584"/>
      <c r="N150" s="584"/>
      <c r="O150" s="584"/>
      <c r="P150" s="584"/>
      <c r="Q150" s="584"/>
      <c r="R150" s="584"/>
      <c r="S150" s="584"/>
      <c r="T150" s="584"/>
      <c r="U150" s="584"/>
      <c r="V150" s="584"/>
      <c r="W150" s="584"/>
      <c r="X150" s="584"/>
      <c r="Y150" s="584"/>
      <c r="Z150" s="584"/>
      <c r="AA150" s="584"/>
      <c r="AB150" s="584"/>
      <c r="AC150" s="584"/>
      <c r="AD150" s="584"/>
      <c r="AE150" s="584"/>
      <c r="AF150" s="584"/>
      <c r="AG150" s="584"/>
      <c r="AH150" s="584"/>
      <c r="AI150" s="584"/>
      <c r="AJ150" s="584"/>
      <c r="AK150" s="585"/>
      <c r="AL150" s="585"/>
      <c r="AM150" s="585"/>
      <c r="AN150" s="585"/>
      <c r="AO150" s="585"/>
      <c r="AP150" s="585"/>
      <c r="AQ150" s="585"/>
      <c r="AR150" s="586"/>
      <c r="AS150" s="586"/>
      <c r="AT150" s="586"/>
      <c r="AU150" s="586"/>
      <c r="AV150" s="586"/>
      <c r="AW150" s="586"/>
      <c r="AX150" s="586"/>
      <c r="AY150" s="586"/>
      <c r="AZ150" s="586"/>
      <c r="BA150" s="586"/>
      <c r="BB150" s="586"/>
      <c r="BC150" s="586"/>
      <c r="BD150" s="586"/>
      <c r="BE150" s="586"/>
      <c r="BF150" s="586"/>
      <c r="BG150" s="586"/>
      <c r="BH150" s="586"/>
      <c r="BI150" s="586"/>
      <c r="BJ150" s="586"/>
      <c r="BK150" s="583"/>
      <c r="BL150" s="583"/>
      <c r="BM150" s="583"/>
    </row>
    <row r="151" spans="1:65" ht="15.5" hidden="1" thickTop="1" thickBot="1" x14ac:dyDescent="0.4">
      <c r="A151" s="587"/>
      <c r="B151" s="557" t="s">
        <v>408</v>
      </c>
      <c r="C151" s="581"/>
      <c r="D151" s="581"/>
      <c r="E151" s="544" t="s">
        <v>285</v>
      </c>
      <c r="F151" s="594" t="s">
        <v>253</v>
      </c>
      <c r="G151" s="556"/>
    </row>
    <row r="152" spans="1:65" x14ac:dyDescent="0.35">
      <c r="A152" s="587"/>
      <c r="B152" s="583"/>
      <c r="C152" s="581"/>
      <c r="D152" s="581"/>
      <c r="E152" s="581"/>
      <c r="F152" s="557"/>
      <c r="G152" s="583"/>
    </row>
    <row r="153" spans="1:65" x14ac:dyDescent="0.35">
      <c r="A153" s="563"/>
      <c r="B153" s="643"/>
      <c r="C153" s="644"/>
      <c r="D153" s="644"/>
      <c r="E153" s="645"/>
      <c r="F153" s="646"/>
      <c r="G153" s="563"/>
      <c r="H153" s="537"/>
      <c r="I153" s="537"/>
      <c r="J153" s="537"/>
      <c r="K153" s="537"/>
      <c r="L153" s="537"/>
      <c r="M153" s="537"/>
      <c r="N153" s="537"/>
      <c r="O153" s="537"/>
      <c r="P153" s="537"/>
      <c r="Q153" s="537"/>
      <c r="R153" s="537"/>
      <c r="S153" s="537"/>
      <c r="T153" s="537"/>
      <c r="U153" s="537"/>
      <c r="V153" s="537"/>
      <c r="W153" s="537"/>
      <c r="X153" s="537"/>
      <c r="Y153" s="537"/>
      <c r="Z153" s="537"/>
      <c r="AA153" s="537"/>
      <c r="AB153" s="537"/>
      <c r="AC153" s="537"/>
      <c r="AD153" s="537"/>
      <c r="AE153" s="537"/>
      <c r="AF153" s="537"/>
      <c r="AG153" s="537"/>
      <c r="AH153" s="537"/>
      <c r="AI153" s="537"/>
      <c r="AJ153" s="537"/>
      <c r="AK153" s="537"/>
      <c r="AL153" s="537"/>
      <c r="AM153" s="537"/>
      <c r="AN153" s="537"/>
      <c r="AO153" s="537"/>
      <c r="AP153" s="537"/>
      <c r="AQ153" s="537"/>
      <c r="AR153" s="540"/>
      <c r="AS153" s="540"/>
      <c r="AT153" s="540"/>
      <c r="AU153" s="540"/>
      <c r="AV153" s="540"/>
      <c r="AW153" s="540"/>
      <c r="AX153" s="540"/>
      <c r="AY153" s="540"/>
      <c r="AZ153" s="540"/>
      <c r="BA153" s="540"/>
      <c r="BB153" s="540"/>
      <c r="BC153" s="540"/>
      <c r="BD153" s="540"/>
      <c r="BE153" s="540"/>
      <c r="BF153" s="540"/>
      <c r="BG153" s="540"/>
      <c r="BH153" s="540"/>
      <c r="BI153" s="540"/>
      <c r="BJ153" s="540"/>
    </row>
    <row r="154" spans="1:65" x14ac:dyDescent="0.35">
      <c r="A154" s="563"/>
      <c r="B154" s="643"/>
      <c r="C154" s="644"/>
      <c r="D154" s="644"/>
      <c r="E154" s="645"/>
      <c r="F154" s="646"/>
      <c r="G154" s="563"/>
      <c r="H154" s="537"/>
      <c r="I154" s="537"/>
      <c r="J154" s="537"/>
      <c r="K154" s="537"/>
      <c r="L154" s="537"/>
      <c r="M154" s="537"/>
      <c r="N154" s="537"/>
      <c r="O154" s="537"/>
      <c r="P154" s="537"/>
      <c r="Q154" s="537"/>
      <c r="R154" s="537"/>
      <c r="S154" s="537"/>
      <c r="T154" s="537"/>
      <c r="U154" s="537"/>
      <c r="V154" s="537"/>
      <c r="W154" s="537"/>
      <c r="X154" s="537"/>
      <c r="Y154" s="537"/>
      <c r="Z154" s="537"/>
      <c r="AA154" s="537"/>
      <c r="AB154" s="537"/>
      <c r="AC154" s="537"/>
      <c r="AD154" s="537"/>
      <c r="AE154" s="537"/>
      <c r="AF154" s="537"/>
      <c r="AG154" s="537"/>
      <c r="AH154" s="537"/>
      <c r="AI154" s="537"/>
      <c r="AJ154" s="537"/>
      <c r="AK154" s="537"/>
      <c r="AL154" s="537"/>
      <c r="AM154" s="537"/>
      <c r="AN154" s="537"/>
      <c r="AO154" s="537"/>
      <c r="AP154" s="537"/>
      <c r="AQ154" s="537"/>
      <c r="AR154" s="540"/>
      <c r="AS154" s="540"/>
      <c r="AT154" s="540"/>
      <c r="AU154" s="540"/>
      <c r="AV154" s="540"/>
      <c r="AW154" s="540"/>
      <c r="AX154" s="540"/>
      <c r="AY154" s="540"/>
      <c r="AZ154" s="540"/>
      <c r="BA154" s="540"/>
      <c r="BB154" s="540"/>
      <c r="BC154" s="540"/>
      <c r="BD154" s="540"/>
      <c r="BE154" s="540"/>
      <c r="BF154" s="540"/>
      <c r="BG154" s="540"/>
      <c r="BH154" s="540"/>
      <c r="BI154" s="540"/>
      <c r="BJ154" s="540"/>
    </row>
    <row r="155" spans="1:65" x14ac:dyDescent="0.35">
      <c r="A155" s="563"/>
      <c r="B155" s="643"/>
      <c r="C155" s="644"/>
      <c r="D155" s="644"/>
      <c r="E155" s="645"/>
      <c r="F155" s="646"/>
      <c r="G155" s="563"/>
      <c r="H155" s="537"/>
      <c r="I155" s="537"/>
      <c r="J155" s="537"/>
      <c r="K155" s="537"/>
      <c r="L155" s="537"/>
      <c r="M155" s="537"/>
      <c r="N155" s="537"/>
      <c r="O155" s="537"/>
      <c r="P155" s="537"/>
      <c r="Q155" s="537"/>
      <c r="R155" s="537"/>
      <c r="S155" s="537"/>
      <c r="T155" s="537"/>
      <c r="U155" s="537"/>
      <c r="V155" s="537"/>
      <c r="W155" s="537"/>
      <c r="X155" s="537"/>
      <c r="Y155" s="537"/>
      <c r="Z155" s="537"/>
      <c r="AA155" s="537"/>
      <c r="AB155" s="537"/>
      <c r="AC155" s="537"/>
      <c r="AD155" s="537"/>
      <c r="AE155" s="537"/>
      <c r="AF155" s="537"/>
      <c r="AG155" s="537"/>
      <c r="AH155" s="537"/>
      <c r="AI155" s="537"/>
      <c r="AJ155" s="537"/>
      <c r="AK155" s="537"/>
      <c r="AL155" s="537"/>
      <c r="AM155" s="537"/>
      <c r="AN155" s="537"/>
      <c r="AO155" s="537"/>
      <c r="AP155" s="537"/>
      <c r="AQ155" s="537"/>
      <c r="AR155" s="540"/>
      <c r="AS155" s="540"/>
      <c r="AT155" s="540"/>
      <c r="AU155" s="540"/>
      <c r="AV155" s="540"/>
      <c r="AW155" s="540"/>
      <c r="AX155" s="540"/>
      <c r="AY155" s="540"/>
      <c r="AZ155" s="540"/>
      <c r="BA155" s="540"/>
      <c r="BB155" s="540"/>
      <c r="BC155" s="540"/>
      <c r="BD155" s="540"/>
      <c r="BE155" s="540"/>
      <c r="BF155" s="540"/>
      <c r="BG155" s="540"/>
      <c r="BH155" s="540"/>
      <c r="BI155" s="540"/>
      <c r="BJ155" s="540"/>
    </row>
    <row r="156" spans="1:65" x14ac:dyDescent="0.35">
      <c r="A156" s="563"/>
      <c r="B156" s="643"/>
      <c r="C156" s="644"/>
      <c r="D156" s="644"/>
      <c r="E156" s="645"/>
      <c r="F156" s="646"/>
      <c r="G156" s="563"/>
      <c r="H156" s="537"/>
      <c r="I156" s="537"/>
      <c r="J156" s="537"/>
      <c r="K156" s="537"/>
      <c r="L156" s="537"/>
      <c r="M156" s="537"/>
      <c r="N156" s="537"/>
      <c r="O156" s="537"/>
      <c r="P156" s="537"/>
      <c r="Q156" s="537"/>
      <c r="R156" s="537"/>
      <c r="S156" s="537"/>
      <c r="T156" s="537"/>
      <c r="U156" s="537"/>
      <c r="V156" s="537"/>
      <c r="W156" s="537"/>
      <c r="X156" s="537"/>
      <c r="Y156" s="537"/>
      <c r="Z156" s="537"/>
      <c r="AA156" s="537"/>
      <c r="AB156" s="537"/>
      <c r="AC156" s="537"/>
      <c r="AD156" s="537"/>
      <c r="AE156" s="537"/>
      <c r="AF156" s="537"/>
      <c r="AG156" s="537"/>
      <c r="AH156" s="537"/>
      <c r="AI156" s="537"/>
      <c r="AJ156" s="537"/>
      <c r="AK156" s="537"/>
      <c r="AL156" s="537"/>
      <c r="AM156" s="537"/>
      <c r="AN156" s="537"/>
      <c r="AO156" s="537"/>
      <c r="AP156" s="537"/>
      <c r="AQ156" s="537"/>
      <c r="AR156" s="540"/>
      <c r="AS156" s="540"/>
      <c r="AT156" s="540"/>
      <c r="AU156" s="540"/>
      <c r="AV156" s="540"/>
      <c r="AW156" s="540"/>
      <c r="AX156" s="540"/>
      <c r="AY156" s="540"/>
      <c r="AZ156" s="540"/>
      <c r="BA156" s="540"/>
      <c r="BB156" s="540"/>
      <c r="BC156" s="540"/>
      <c r="BD156" s="540"/>
      <c r="BE156" s="540"/>
      <c r="BF156" s="540"/>
      <c r="BG156" s="540"/>
      <c r="BH156" s="540"/>
      <c r="BI156" s="540"/>
      <c r="BJ156" s="540"/>
    </row>
    <row r="157" spans="1:65" x14ac:dyDescent="0.35">
      <c r="A157" s="563"/>
      <c r="B157" s="643"/>
      <c r="C157" s="644"/>
      <c r="D157" s="644"/>
      <c r="E157" s="645"/>
      <c r="F157" s="646"/>
      <c r="G157" s="563"/>
      <c r="H157" s="537"/>
      <c r="I157" s="537"/>
      <c r="J157" s="537"/>
      <c r="K157" s="537"/>
      <c r="L157" s="537"/>
      <c r="M157" s="537"/>
      <c r="N157" s="537"/>
      <c r="O157" s="537"/>
      <c r="P157" s="537"/>
      <c r="Q157" s="537"/>
      <c r="R157" s="537"/>
      <c r="S157" s="537"/>
      <c r="T157" s="537"/>
      <c r="U157" s="537"/>
      <c r="V157" s="537"/>
      <c r="W157" s="537"/>
      <c r="X157" s="537"/>
      <c r="Y157" s="537"/>
      <c r="Z157" s="537"/>
      <c r="AA157" s="537"/>
      <c r="AB157" s="537"/>
      <c r="AC157" s="537"/>
      <c r="AD157" s="537"/>
      <c r="AE157" s="537"/>
      <c r="AF157" s="537"/>
      <c r="AG157" s="537"/>
      <c r="AH157" s="537"/>
      <c r="AI157" s="537"/>
      <c r="AJ157" s="537"/>
      <c r="AK157" s="537"/>
      <c r="AL157" s="537"/>
      <c r="AM157" s="537"/>
      <c r="AN157" s="537"/>
      <c r="AO157" s="537"/>
      <c r="AP157" s="537"/>
      <c r="AQ157" s="537"/>
      <c r="AR157" s="540"/>
      <c r="AS157" s="540"/>
      <c r="AT157" s="540"/>
      <c r="AU157" s="540"/>
      <c r="AV157" s="540"/>
      <c r="AW157" s="540"/>
      <c r="AX157" s="540"/>
      <c r="AY157" s="540"/>
      <c r="AZ157" s="540"/>
      <c r="BA157" s="540"/>
      <c r="BB157" s="540"/>
      <c r="BC157" s="540"/>
      <c r="BD157" s="540"/>
      <c r="BE157" s="540"/>
      <c r="BF157" s="540"/>
      <c r="BG157" s="540"/>
      <c r="BH157" s="540"/>
      <c r="BI157" s="540"/>
      <c r="BJ157" s="540"/>
    </row>
    <row r="158" spans="1:65" x14ac:dyDescent="0.35">
      <c r="A158" s="563"/>
      <c r="B158" s="643"/>
      <c r="C158" s="644"/>
      <c r="D158" s="644"/>
      <c r="E158" s="645"/>
      <c r="F158" s="646"/>
      <c r="G158" s="563"/>
      <c r="H158" s="537"/>
      <c r="I158" s="537"/>
      <c r="J158" s="537"/>
      <c r="K158" s="537"/>
      <c r="L158" s="537"/>
      <c r="M158" s="537"/>
      <c r="N158" s="537"/>
      <c r="O158" s="537"/>
      <c r="P158" s="537"/>
      <c r="Q158" s="537"/>
      <c r="R158" s="537"/>
      <c r="S158" s="537"/>
      <c r="T158" s="537"/>
      <c r="U158" s="537"/>
      <c r="V158" s="537"/>
      <c r="W158" s="537"/>
      <c r="X158" s="537"/>
      <c r="Y158" s="537"/>
      <c r="Z158" s="537"/>
      <c r="AA158" s="537"/>
      <c r="AB158" s="537"/>
      <c r="AC158" s="537"/>
      <c r="AD158" s="537"/>
      <c r="AE158" s="537"/>
      <c r="AF158" s="537"/>
      <c r="AG158" s="537"/>
      <c r="AH158" s="537"/>
      <c r="AI158" s="537"/>
      <c r="AJ158" s="537"/>
      <c r="AK158" s="537"/>
      <c r="AL158" s="537"/>
      <c r="AM158" s="537"/>
      <c r="AN158" s="537"/>
      <c r="AO158" s="537"/>
      <c r="AP158" s="537"/>
      <c r="AQ158" s="537"/>
      <c r="AR158" s="540"/>
      <c r="AS158" s="540"/>
      <c r="AT158" s="540"/>
      <c r="AU158" s="540"/>
      <c r="AV158" s="540"/>
      <c r="AW158" s="540"/>
      <c r="AX158" s="540"/>
      <c r="AY158" s="540"/>
      <c r="AZ158" s="540"/>
      <c r="BA158" s="540"/>
      <c r="BB158" s="540"/>
      <c r="BC158" s="540"/>
      <c r="BD158" s="540"/>
      <c r="BE158" s="540"/>
      <c r="BF158" s="540"/>
      <c r="BG158" s="540"/>
      <c r="BH158" s="540"/>
      <c r="BI158" s="540"/>
      <c r="BJ158" s="540"/>
    </row>
    <row r="159" spans="1:65" x14ac:dyDescent="0.35">
      <c r="A159" s="563"/>
      <c r="B159" s="643"/>
      <c r="C159" s="644"/>
      <c r="D159" s="644"/>
      <c r="E159" s="645"/>
      <c r="F159" s="646"/>
      <c r="G159" s="563"/>
      <c r="H159" s="537"/>
      <c r="I159" s="537"/>
      <c r="J159" s="537"/>
      <c r="K159" s="537"/>
      <c r="L159" s="537"/>
      <c r="M159" s="537"/>
      <c r="N159" s="537"/>
      <c r="O159" s="537"/>
      <c r="P159" s="537"/>
      <c r="Q159" s="537"/>
      <c r="R159" s="537"/>
      <c r="S159" s="537"/>
      <c r="T159" s="537"/>
      <c r="U159" s="537"/>
      <c r="V159" s="537"/>
      <c r="W159" s="537"/>
      <c r="X159" s="537"/>
      <c r="Y159" s="537"/>
      <c r="Z159" s="537"/>
      <c r="AA159" s="537"/>
      <c r="AB159" s="537"/>
      <c r="AC159" s="537"/>
      <c r="AD159" s="537"/>
      <c r="AE159" s="537"/>
      <c r="AF159" s="537"/>
      <c r="AG159" s="537"/>
      <c r="AH159" s="537"/>
      <c r="AI159" s="537"/>
      <c r="AJ159" s="537"/>
      <c r="AK159" s="537"/>
      <c r="AL159" s="537"/>
      <c r="AM159" s="537"/>
      <c r="AN159" s="537"/>
      <c r="AO159" s="537"/>
      <c r="AP159" s="537"/>
      <c r="AQ159" s="537"/>
      <c r="AR159" s="540"/>
      <c r="AS159" s="540"/>
      <c r="AT159" s="540"/>
      <c r="AU159" s="540"/>
      <c r="AV159" s="540"/>
      <c r="AW159" s="540"/>
      <c r="AX159" s="540"/>
      <c r="AY159" s="540"/>
      <c r="AZ159" s="540"/>
      <c r="BA159" s="540"/>
      <c r="BB159" s="540"/>
      <c r="BC159" s="540"/>
      <c r="BD159" s="540"/>
      <c r="BE159" s="540"/>
      <c r="BF159" s="540"/>
      <c r="BG159" s="540"/>
      <c r="BH159" s="540"/>
      <c r="BI159" s="540"/>
      <c r="BJ159" s="540"/>
    </row>
    <row r="160" spans="1:65" x14ac:dyDescent="0.35">
      <c r="A160" s="563"/>
      <c r="B160" s="643"/>
      <c r="C160" s="644"/>
      <c r="D160" s="644"/>
      <c r="E160" s="645"/>
      <c r="F160" s="646"/>
      <c r="G160" s="563"/>
      <c r="H160" s="537"/>
      <c r="I160" s="537"/>
      <c r="J160" s="537"/>
      <c r="K160" s="537"/>
      <c r="L160" s="537"/>
      <c r="M160" s="537"/>
      <c r="N160" s="537"/>
      <c r="O160" s="537"/>
      <c r="P160" s="537"/>
      <c r="Q160" s="537"/>
      <c r="R160" s="537"/>
      <c r="S160" s="537"/>
      <c r="T160" s="537"/>
      <c r="U160" s="537"/>
      <c r="V160" s="537"/>
      <c r="W160" s="537"/>
      <c r="X160" s="537"/>
      <c r="Y160" s="537"/>
      <c r="Z160" s="537"/>
      <c r="AA160" s="537"/>
      <c r="AB160" s="537"/>
      <c r="AC160" s="537"/>
      <c r="AD160" s="537"/>
      <c r="AE160" s="537"/>
      <c r="AF160" s="537"/>
      <c r="AG160" s="537"/>
      <c r="AH160" s="537"/>
      <c r="AI160" s="537"/>
      <c r="AJ160" s="537"/>
      <c r="AK160" s="537"/>
      <c r="AL160" s="537"/>
      <c r="AM160" s="537"/>
      <c r="AN160" s="537"/>
      <c r="AO160" s="537"/>
      <c r="AP160" s="537"/>
      <c r="AQ160" s="537"/>
      <c r="AR160" s="540"/>
      <c r="AS160" s="540"/>
      <c r="AT160" s="540"/>
      <c r="AU160" s="540"/>
      <c r="AV160" s="540"/>
      <c r="AW160" s="540"/>
      <c r="AX160" s="540"/>
      <c r="AY160" s="540"/>
      <c r="AZ160" s="540"/>
      <c r="BA160" s="540"/>
      <c r="BB160" s="540"/>
      <c r="BC160" s="540"/>
      <c r="BD160" s="540"/>
      <c r="BE160" s="540"/>
      <c r="BF160" s="540"/>
      <c r="BG160" s="540"/>
      <c r="BH160" s="540"/>
      <c r="BI160" s="540"/>
      <c r="BJ160" s="540"/>
    </row>
    <row r="161" spans="1:62" x14ac:dyDescent="0.35">
      <c r="A161" s="563"/>
      <c r="B161" s="643"/>
      <c r="C161" s="644"/>
      <c r="D161" s="644"/>
      <c r="E161" s="645"/>
      <c r="F161" s="646"/>
      <c r="G161" s="563"/>
      <c r="H161" s="537"/>
      <c r="I161" s="537"/>
      <c r="J161" s="537"/>
      <c r="K161" s="537"/>
      <c r="L161" s="537"/>
      <c r="M161" s="537"/>
      <c r="N161" s="537"/>
      <c r="O161" s="537"/>
      <c r="P161" s="537"/>
      <c r="Q161" s="537"/>
      <c r="R161" s="537"/>
      <c r="S161" s="537"/>
      <c r="T161" s="537"/>
      <c r="U161" s="537"/>
      <c r="V161" s="537"/>
      <c r="W161" s="537"/>
      <c r="X161" s="537"/>
      <c r="Y161" s="537"/>
      <c r="Z161" s="537"/>
      <c r="AA161" s="537"/>
      <c r="AB161" s="537"/>
      <c r="AC161" s="537"/>
      <c r="AD161" s="537"/>
      <c r="AE161" s="537"/>
      <c r="AF161" s="537"/>
      <c r="AG161" s="537"/>
      <c r="AH161" s="537"/>
      <c r="AI161" s="537"/>
      <c r="AJ161" s="537"/>
      <c r="AK161" s="537"/>
      <c r="AL161" s="537"/>
      <c r="AM161" s="537"/>
      <c r="AN161" s="537"/>
      <c r="AO161" s="537"/>
      <c r="AP161" s="537"/>
      <c r="AQ161" s="537"/>
      <c r="AR161" s="540"/>
      <c r="AS161" s="540"/>
      <c r="AT161" s="540"/>
      <c r="AU161" s="540"/>
      <c r="AV161" s="540"/>
      <c r="AW161" s="540"/>
      <c r="AX161" s="540"/>
      <c r="AY161" s="540"/>
      <c r="AZ161" s="540"/>
      <c r="BA161" s="540"/>
      <c r="BB161" s="540"/>
      <c r="BC161" s="540"/>
      <c r="BD161" s="540"/>
      <c r="BE161" s="540"/>
      <c r="BF161" s="540"/>
      <c r="BG161" s="540"/>
      <c r="BH161" s="540"/>
      <c r="BI161" s="540"/>
      <c r="BJ161" s="540"/>
    </row>
    <row r="162" spans="1:62" x14ac:dyDescent="0.35">
      <c r="A162" s="563"/>
      <c r="B162" s="643"/>
      <c r="C162" s="644"/>
      <c r="D162" s="644"/>
      <c r="E162" s="645"/>
      <c r="F162" s="646"/>
      <c r="G162" s="563"/>
      <c r="H162" s="537"/>
      <c r="I162" s="537"/>
      <c r="J162" s="537"/>
      <c r="K162" s="537"/>
      <c r="L162" s="537"/>
      <c r="M162" s="537"/>
      <c r="N162" s="537"/>
      <c r="O162" s="537"/>
      <c r="P162" s="537"/>
      <c r="Q162" s="537"/>
      <c r="R162" s="537"/>
      <c r="S162" s="537"/>
      <c r="T162" s="537"/>
      <c r="U162" s="537"/>
      <c r="V162" s="537"/>
      <c r="W162" s="537"/>
      <c r="X162" s="537"/>
      <c r="Y162" s="537"/>
      <c r="Z162" s="537"/>
      <c r="AA162" s="537"/>
      <c r="AB162" s="537"/>
      <c r="AC162" s="537"/>
      <c r="AD162" s="537"/>
      <c r="AE162" s="537"/>
      <c r="AF162" s="537"/>
      <c r="AG162" s="537"/>
      <c r="AH162" s="537"/>
      <c r="AI162" s="537"/>
      <c r="AJ162" s="537"/>
      <c r="AK162" s="537"/>
      <c r="AL162" s="537"/>
      <c r="AM162" s="537"/>
      <c r="AN162" s="537"/>
      <c r="AO162" s="537"/>
      <c r="AP162" s="537"/>
      <c r="AQ162" s="537"/>
      <c r="AR162" s="540"/>
      <c r="AS162" s="540"/>
      <c r="AT162" s="540"/>
      <c r="AU162" s="540"/>
      <c r="AV162" s="540"/>
      <c r="AW162" s="540"/>
      <c r="AX162" s="540"/>
      <c r="AY162" s="540"/>
      <c r="AZ162" s="540"/>
      <c r="BA162" s="540"/>
      <c r="BB162" s="540"/>
      <c r="BC162" s="540"/>
      <c r="BD162" s="540"/>
      <c r="BE162" s="540"/>
      <c r="BF162" s="540"/>
      <c r="BG162" s="540"/>
      <c r="BH162" s="540"/>
      <c r="BI162" s="540"/>
      <c r="BJ162" s="540"/>
    </row>
    <row r="163" spans="1:62" x14ac:dyDescent="0.35">
      <c r="A163" s="563"/>
      <c r="B163" s="643"/>
      <c r="C163" s="644"/>
      <c r="D163" s="644"/>
      <c r="E163" s="645"/>
      <c r="F163" s="646"/>
      <c r="G163" s="563"/>
      <c r="H163" s="537"/>
      <c r="I163" s="537"/>
      <c r="J163" s="537"/>
      <c r="K163" s="537"/>
      <c r="L163" s="537"/>
      <c r="M163" s="537"/>
      <c r="N163" s="537"/>
      <c r="O163" s="537"/>
      <c r="P163" s="537"/>
      <c r="Q163" s="537"/>
      <c r="R163" s="537"/>
      <c r="S163" s="537"/>
      <c r="T163" s="537"/>
      <c r="U163" s="537"/>
      <c r="V163" s="537"/>
      <c r="W163" s="537"/>
      <c r="X163" s="537"/>
      <c r="Y163" s="537"/>
      <c r="Z163" s="537"/>
      <c r="AA163" s="537"/>
      <c r="AB163" s="537"/>
      <c r="AC163" s="537"/>
      <c r="AD163" s="537"/>
      <c r="AE163" s="537"/>
      <c r="AF163" s="537"/>
      <c r="AG163" s="537"/>
      <c r="AH163" s="537"/>
      <c r="AI163" s="537"/>
      <c r="AJ163" s="537"/>
      <c r="AK163" s="537"/>
      <c r="AL163" s="537"/>
      <c r="AM163" s="537"/>
      <c r="AN163" s="537"/>
      <c r="AO163" s="537"/>
      <c r="AP163" s="537"/>
      <c r="AQ163" s="537"/>
      <c r="AR163" s="540"/>
      <c r="AS163" s="540"/>
      <c r="AT163" s="540"/>
      <c r="AU163" s="540"/>
      <c r="AV163" s="540"/>
      <c r="AW163" s="540"/>
      <c r="AX163" s="540"/>
      <c r="AY163" s="540"/>
      <c r="AZ163" s="540"/>
      <c r="BA163" s="540"/>
      <c r="BB163" s="540"/>
      <c r="BC163" s="540"/>
      <c r="BD163" s="540"/>
      <c r="BE163" s="540"/>
      <c r="BF163" s="540"/>
      <c r="BG163" s="540"/>
      <c r="BH163" s="540"/>
      <c r="BI163" s="540"/>
      <c r="BJ163" s="540"/>
    </row>
    <row r="164" spans="1:62" x14ac:dyDescent="0.35">
      <c r="A164" s="563"/>
      <c r="B164" s="643"/>
      <c r="C164" s="644"/>
      <c r="D164" s="644"/>
      <c r="E164" s="645"/>
      <c r="F164" s="646"/>
      <c r="G164" s="563"/>
      <c r="H164" s="537"/>
      <c r="I164" s="537"/>
      <c r="J164" s="537"/>
      <c r="K164" s="537"/>
      <c r="L164" s="537"/>
      <c r="M164" s="537"/>
      <c r="N164" s="537"/>
      <c r="O164" s="537"/>
      <c r="P164" s="537"/>
      <c r="Q164" s="537"/>
      <c r="R164" s="537"/>
      <c r="S164" s="537"/>
      <c r="T164" s="537"/>
      <c r="U164" s="537"/>
      <c r="V164" s="537"/>
      <c r="W164" s="537"/>
      <c r="X164" s="537"/>
      <c r="Y164" s="537"/>
      <c r="Z164" s="537"/>
      <c r="AA164" s="537"/>
      <c r="AB164" s="537"/>
      <c r="AC164" s="537"/>
      <c r="AD164" s="537"/>
      <c r="AE164" s="537"/>
      <c r="AF164" s="537"/>
      <c r="AG164" s="537"/>
      <c r="AH164" s="537"/>
      <c r="AI164" s="537"/>
      <c r="AJ164" s="537"/>
      <c r="AK164" s="537"/>
      <c r="AL164" s="537"/>
      <c r="AM164" s="537"/>
      <c r="AN164" s="537"/>
      <c r="AO164" s="537"/>
      <c r="AP164" s="537"/>
      <c r="AQ164" s="537"/>
      <c r="AR164" s="540"/>
      <c r="AS164" s="540"/>
      <c r="AT164" s="540"/>
      <c r="AU164" s="540"/>
      <c r="AV164" s="540"/>
      <c r="AW164" s="540"/>
      <c r="AX164" s="540"/>
      <c r="AY164" s="540"/>
      <c r="AZ164" s="540"/>
      <c r="BA164" s="540"/>
      <c r="BB164" s="540"/>
      <c r="BC164" s="540"/>
      <c r="BD164" s="540"/>
      <c r="BE164" s="540"/>
      <c r="BF164" s="540"/>
      <c r="BG164" s="540"/>
      <c r="BH164" s="540"/>
      <c r="BI164" s="540"/>
      <c r="BJ164" s="540"/>
    </row>
    <row r="165" spans="1:62" x14ac:dyDescent="0.35">
      <c r="A165" s="563"/>
      <c r="B165" s="643"/>
      <c r="C165" s="644"/>
      <c r="D165" s="644"/>
      <c r="E165" s="645"/>
      <c r="F165" s="646"/>
      <c r="G165" s="563"/>
      <c r="H165" s="537"/>
      <c r="I165" s="537"/>
      <c r="J165" s="537"/>
      <c r="K165" s="537"/>
      <c r="L165" s="537"/>
      <c r="M165" s="537"/>
      <c r="N165" s="537"/>
      <c r="O165" s="537"/>
      <c r="P165" s="537"/>
      <c r="Q165" s="537"/>
      <c r="R165" s="537"/>
      <c r="S165" s="537"/>
      <c r="T165" s="537"/>
      <c r="U165" s="537"/>
      <c r="V165" s="537"/>
      <c r="W165" s="537"/>
      <c r="X165" s="537"/>
      <c r="Y165" s="537"/>
      <c r="Z165" s="537"/>
      <c r="AA165" s="537"/>
      <c r="AB165" s="537"/>
      <c r="AC165" s="537"/>
      <c r="AD165" s="537"/>
      <c r="AE165" s="537"/>
      <c r="AF165" s="537"/>
      <c r="AG165" s="537"/>
      <c r="AH165" s="537"/>
      <c r="AI165" s="537"/>
      <c r="AJ165" s="537"/>
      <c r="AK165" s="537"/>
      <c r="AL165" s="537"/>
      <c r="AM165" s="537"/>
      <c r="AN165" s="537"/>
      <c r="AO165" s="537"/>
      <c r="AP165" s="537"/>
      <c r="AQ165" s="537"/>
      <c r="AR165" s="540"/>
      <c r="AS165" s="540"/>
      <c r="AT165" s="540"/>
      <c r="AU165" s="540"/>
      <c r="AV165" s="540"/>
      <c r="AW165" s="540"/>
      <c r="AX165" s="540"/>
      <c r="AY165" s="540"/>
      <c r="AZ165" s="540"/>
      <c r="BA165" s="540"/>
      <c r="BB165" s="540"/>
      <c r="BC165" s="540"/>
      <c r="BD165" s="540"/>
      <c r="BE165" s="540"/>
      <c r="BF165" s="540"/>
      <c r="BG165" s="540"/>
      <c r="BH165" s="540"/>
      <c r="BI165" s="540"/>
      <c r="BJ165" s="540"/>
    </row>
    <row r="166" spans="1:62" x14ac:dyDescent="0.35">
      <c r="A166" s="563"/>
      <c r="B166" s="643"/>
      <c r="C166" s="644"/>
      <c r="D166" s="644"/>
      <c r="E166" s="645"/>
      <c r="F166" s="646"/>
      <c r="G166" s="563"/>
      <c r="H166" s="537"/>
      <c r="I166" s="537"/>
      <c r="J166" s="537"/>
      <c r="K166" s="537"/>
      <c r="L166" s="537"/>
      <c r="M166" s="537"/>
      <c r="N166" s="537"/>
      <c r="O166" s="537"/>
      <c r="P166" s="537"/>
      <c r="Q166" s="537"/>
      <c r="R166" s="537"/>
      <c r="S166" s="537"/>
      <c r="T166" s="537"/>
      <c r="U166" s="537"/>
      <c r="V166" s="537"/>
      <c r="W166" s="537"/>
      <c r="X166" s="537"/>
      <c r="Y166" s="537"/>
      <c r="Z166" s="537"/>
      <c r="AA166" s="537"/>
      <c r="AB166" s="537"/>
      <c r="AC166" s="537"/>
      <c r="AD166" s="537"/>
      <c r="AE166" s="537"/>
      <c r="AF166" s="537"/>
      <c r="AG166" s="537"/>
      <c r="AH166" s="537"/>
      <c r="AI166" s="537"/>
      <c r="AJ166" s="537"/>
      <c r="AK166" s="537"/>
      <c r="AL166" s="537"/>
      <c r="AM166" s="537"/>
      <c r="AN166" s="537"/>
      <c r="AO166" s="537"/>
      <c r="AP166" s="537"/>
      <c r="AQ166" s="537"/>
      <c r="AR166" s="540"/>
      <c r="AS166" s="540"/>
      <c r="AT166" s="540"/>
      <c r="AU166" s="540"/>
      <c r="AV166" s="540"/>
      <c r="AW166" s="540"/>
      <c r="AX166" s="540"/>
      <c r="AY166" s="540"/>
      <c r="AZ166" s="540"/>
      <c r="BA166" s="540"/>
      <c r="BB166" s="540"/>
      <c r="BC166" s="540"/>
      <c r="BD166" s="540"/>
      <c r="BE166" s="540"/>
      <c r="BF166" s="540"/>
      <c r="BG166" s="540"/>
      <c r="BH166" s="540"/>
      <c r="BI166" s="540"/>
      <c r="BJ166" s="540"/>
    </row>
    <row r="167" spans="1:62" x14ac:dyDescent="0.35">
      <c r="A167" s="563"/>
      <c r="B167" s="643"/>
      <c r="C167" s="644"/>
      <c r="D167" s="644"/>
      <c r="E167" s="645"/>
      <c r="F167" s="646"/>
      <c r="G167" s="563"/>
      <c r="H167" s="537"/>
      <c r="I167" s="537"/>
      <c r="J167" s="537"/>
      <c r="K167" s="537"/>
      <c r="L167" s="537"/>
      <c r="M167" s="537"/>
      <c r="N167" s="537"/>
      <c r="O167" s="537"/>
      <c r="P167" s="537"/>
      <c r="Q167" s="537"/>
      <c r="R167" s="537"/>
      <c r="S167" s="537"/>
      <c r="T167" s="537"/>
      <c r="U167" s="537"/>
      <c r="V167" s="537"/>
      <c r="W167" s="537"/>
      <c r="X167" s="537"/>
      <c r="Y167" s="537"/>
      <c r="Z167" s="537"/>
      <c r="AA167" s="537"/>
      <c r="AB167" s="537"/>
      <c r="AC167" s="537"/>
      <c r="AD167" s="537"/>
      <c r="AE167" s="537"/>
      <c r="AF167" s="537"/>
      <c r="AG167" s="537"/>
      <c r="AH167" s="537"/>
      <c r="AI167" s="537"/>
      <c r="AJ167" s="537"/>
      <c r="AK167" s="537"/>
      <c r="AL167" s="537"/>
      <c r="AM167" s="537"/>
      <c r="AN167" s="537"/>
      <c r="AO167" s="537"/>
      <c r="AP167" s="537"/>
      <c r="AQ167" s="537"/>
      <c r="AR167" s="540"/>
      <c r="AS167" s="540"/>
      <c r="AT167" s="540"/>
      <c r="AU167" s="540"/>
      <c r="AV167" s="540"/>
      <c r="AW167" s="540"/>
      <c r="AX167" s="540"/>
      <c r="AY167" s="540"/>
      <c r="AZ167" s="540"/>
      <c r="BA167" s="540"/>
      <c r="BB167" s="540"/>
      <c r="BC167" s="540"/>
      <c r="BD167" s="540"/>
      <c r="BE167" s="540"/>
      <c r="BF167" s="540"/>
      <c r="BG167" s="540"/>
      <c r="BH167" s="540"/>
      <c r="BI167" s="540"/>
      <c r="BJ167" s="540"/>
    </row>
    <row r="168" spans="1:62" x14ac:dyDescent="0.35">
      <c r="A168" s="563"/>
      <c r="B168" s="643"/>
      <c r="C168" s="644"/>
      <c r="D168" s="644"/>
      <c r="E168" s="645"/>
      <c r="F168" s="646"/>
      <c r="G168" s="563"/>
      <c r="H168" s="537"/>
      <c r="I168" s="537"/>
      <c r="J168" s="537"/>
      <c r="K168" s="537"/>
      <c r="L168" s="537"/>
      <c r="M168" s="537"/>
      <c r="N168" s="537"/>
      <c r="O168" s="537"/>
      <c r="P168" s="537"/>
      <c r="Q168" s="537"/>
      <c r="R168" s="537"/>
      <c r="S168" s="537"/>
      <c r="T168" s="537"/>
      <c r="U168" s="537"/>
      <c r="V168" s="537"/>
      <c r="W168" s="537"/>
      <c r="X168" s="537"/>
      <c r="Y168" s="537"/>
      <c r="Z168" s="537"/>
      <c r="AA168" s="537"/>
      <c r="AB168" s="537"/>
      <c r="AC168" s="537"/>
      <c r="AD168" s="537"/>
      <c r="AE168" s="537"/>
      <c r="AF168" s="537"/>
      <c r="AG168" s="537"/>
      <c r="AH168" s="537"/>
      <c r="AI168" s="537"/>
      <c r="AJ168" s="537"/>
      <c r="AK168" s="537"/>
      <c r="AL168" s="537"/>
      <c r="AM168" s="537"/>
      <c r="AN168" s="537"/>
      <c r="AO168" s="537"/>
      <c r="AP168" s="537"/>
      <c r="AQ168" s="537"/>
      <c r="AR168" s="540"/>
      <c r="AS168" s="540"/>
      <c r="AT168" s="540"/>
      <c r="AU168" s="540"/>
      <c r="AV168" s="540"/>
      <c r="AW168" s="540"/>
      <c r="AX168" s="540"/>
      <c r="AY168" s="540"/>
      <c r="AZ168" s="540"/>
      <c r="BA168" s="540"/>
      <c r="BB168" s="540"/>
      <c r="BC168" s="540"/>
      <c r="BD168" s="540"/>
      <c r="BE168" s="540"/>
      <c r="BF168" s="540"/>
      <c r="BG168" s="540"/>
      <c r="BH168" s="540"/>
      <c r="BI168" s="540"/>
      <c r="BJ168" s="540"/>
    </row>
    <row r="169" spans="1:62" x14ac:dyDescent="0.35">
      <c r="A169" s="563"/>
      <c r="B169" s="643"/>
      <c r="C169" s="644"/>
      <c r="D169" s="644"/>
      <c r="E169" s="645"/>
      <c r="F169" s="646"/>
      <c r="G169" s="563"/>
      <c r="H169" s="537"/>
      <c r="I169" s="537"/>
      <c r="J169" s="537"/>
      <c r="K169" s="537"/>
      <c r="L169" s="537"/>
      <c r="M169" s="537"/>
      <c r="N169" s="537"/>
      <c r="O169" s="537"/>
      <c r="P169" s="537"/>
      <c r="Q169" s="537"/>
      <c r="R169" s="537"/>
      <c r="S169" s="537"/>
      <c r="T169" s="537"/>
      <c r="U169" s="537"/>
      <c r="V169" s="537"/>
      <c r="W169" s="537"/>
      <c r="X169" s="537"/>
      <c r="Y169" s="537"/>
      <c r="Z169" s="537"/>
      <c r="AA169" s="537"/>
      <c r="AB169" s="537"/>
      <c r="AC169" s="537"/>
      <c r="AD169" s="537"/>
      <c r="AE169" s="537"/>
      <c r="AF169" s="537"/>
      <c r="AG169" s="537"/>
      <c r="AH169" s="537"/>
      <c r="AI169" s="537"/>
      <c r="AJ169" s="537"/>
      <c r="AK169" s="537"/>
      <c r="AL169" s="537"/>
      <c r="AM169" s="537"/>
      <c r="AN169" s="537"/>
      <c r="AO169" s="537"/>
      <c r="AP169" s="537"/>
      <c r="AQ169" s="537"/>
      <c r="AR169" s="540"/>
      <c r="AS169" s="540"/>
      <c r="AT169" s="540"/>
      <c r="AU169" s="540"/>
      <c r="AV169" s="540"/>
      <c r="AW169" s="540"/>
      <c r="AX169" s="540"/>
      <c r="AY169" s="540"/>
      <c r="AZ169" s="540"/>
      <c r="BA169" s="540"/>
      <c r="BB169" s="540"/>
      <c r="BC169" s="540"/>
      <c r="BD169" s="540"/>
      <c r="BE169" s="540"/>
      <c r="BF169" s="540"/>
      <c r="BG169" s="540"/>
      <c r="BH169" s="540"/>
      <c r="BI169" s="540"/>
      <c r="BJ169" s="540"/>
    </row>
    <row r="170" spans="1:62" x14ac:dyDescent="0.35">
      <c r="A170" s="563"/>
      <c r="B170" s="643"/>
      <c r="C170" s="644"/>
      <c r="D170" s="644"/>
      <c r="E170" s="645"/>
      <c r="F170" s="646"/>
      <c r="G170" s="563"/>
      <c r="H170" s="537"/>
      <c r="I170" s="537"/>
      <c r="J170" s="537"/>
      <c r="K170" s="537"/>
      <c r="L170" s="537"/>
      <c r="M170" s="537"/>
      <c r="N170" s="537"/>
      <c r="O170" s="537"/>
      <c r="P170" s="537"/>
      <c r="Q170" s="537"/>
      <c r="R170" s="537"/>
      <c r="S170" s="537"/>
      <c r="T170" s="537"/>
      <c r="U170" s="537"/>
      <c r="V170" s="537"/>
      <c r="W170" s="537"/>
      <c r="X170" s="537"/>
      <c r="Y170" s="537"/>
      <c r="Z170" s="537"/>
      <c r="AA170" s="537"/>
      <c r="AB170" s="537"/>
      <c r="AC170" s="537"/>
      <c r="AD170" s="537"/>
      <c r="AE170" s="537"/>
      <c r="AF170" s="537"/>
      <c r="AG170" s="537"/>
      <c r="AH170" s="537"/>
      <c r="AI170" s="537"/>
      <c r="AJ170" s="537"/>
      <c r="AK170" s="537"/>
      <c r="AL170" s="537"/>
      <c r="AM170" s="537"/>
      <c r="AN170" s="537"/>
      <c r="AO170" s="537"/>
      <c r="AP170" s="537"/>
      <c r="AQ170" s="537"/>
      <c r="AR170" s="540"/>
      <c r="AS170" s="540"/>
      <c r="AT170" s="540"/>
      <c r="AU170" s="540"/>
      <c r="AV170" s="540"/>
      <c r="AW170" s="540"/>
      <c r="AX170" s="540"/>
      <c r="AY170" s="540"/>
      <c r="AZ170" s="540"/>
      <c r="BA170" s="540"/>
      <c r="BB170" s="540"/>
      <c r="BC170" s="540"/>
      <c r="BD170" s="540"/>
      <c r="BE170" s="540"/>
      <c r="BF170" s="540"/>
      <c r="BG170" s="540"/>
      <c r="BH170" s="540"/>
      <c r="BI170" s="540"/>
      <c r="BJ170" s="540"/>
    </row>
    <row r="171" spans="1:62" x14ac:dyDescent="0.35">
      <c r="A171" s="563"/>
      <c r="B171" s="643"/>
      <c r="C171" s="644"/>
      <c r="D171" s="644"/>
      <c r="E171" s="645"/>
      <c r="F171" s="646"/>
      <c r="G171" s="563"/>
      <c r="H171" s="537"/>
      <c r="I171" s="537"/>
      <c r="J171" s="537"/>
      <c r="K171" s="537"/>
      <c r="L171" s="537"/>
      <c r="M171" s="537"/>
      <c r="N171" s="537"/>
      <c r="O171" s="537"/>
      <c r="P171" s="537"/>
      <c r="Q171" s="537"/>
      <c r="R171" s="537"/>
      <c r="S171" s="537"/>
      <c r="T171" s="537"/>
      <c r="U171" s="537"/>
      <c r="V171" s="537"/>
      <c r="W171" s="537"/>
      <c r="X171" s="537"/>
      <c r="Y171" s="537"/>
      <c r="Z171" s="537"/>
      <c r="AA171" s="537"/>
      <c r="AB171" s="537"/>
      <c r="AC171" s="537"/>
      <c r="AD171" s="537"/>
      <c r="AE171" s="537"/>
      <c r="AF171" s="537"/>
      <c r="AG171" s="537"/>
      <c r="AH171" s="537"/>
      <c r="AI171" s="537"/>
      <c r="AJ171" s="537"/>
      <c r="AK171" s="537"/>
      <c r="AL171" s="537"/>
      <c r="AM171" s="537"/>
      <c r="AN171" s="537"/>
      <c r="AO171" s="537"/>
      <c r="AP171" s="537"/>
      <c r="AQ171" s="537"/>
      <c r="AR171" s="540"/>
      <c r="AS171" s="540"/>
      <c r="AT171" s="540"/>
      <c r="AU171" s="540"/>
      <c r="AV171" s="540"/>
      <c r="AW171" s="540"/>
      <c r="AX171" s="540"/>
      <c r="AY171" s="540"/>
      <c r="AZ171" s="540"/>
      <c r="BA171" s="540"/>
      <c r="BB171" s="540"/>
      <c r="BC171" s="540"/>
      <c r="BD171" s="540"/>
      <c r="BE171" s="540"/>
      <c r="BF171" s="540"/>
      <c r="BG171" s="540"/>
      <c r="BH171" s="540"/>
      <c r="BI171" s="540"/>
      <c r="BJ171" s="540"/>
    </row>
    <row r="172" spans="1:62" x14ac:dyDescent="0.35">
      <c r="A172" s="563"/>
      <c r="B172" s="643"/>
      <c r="C172" s="644"/>
      <c r="D172" s="644"/>
      <c r="E172" s="645"/>
      <c r="F172" s="646"/>
      <c r="G172" s="563"/>
      <c r="H172" s="537"/>
      <c r="I172" s="537"/>
      <c r="J172" s="537"/>
      <c r="K172" s="537"/>
      <c r="L172" s="537"/>
      <c r="M172" s="537"/>
      <c r="N172" s="537"/>
      <c r="O172" s="537"/>
      <c r="P172" s="537"/>
      <c r="Q172" s="537"/>
      <c r="R172" s="537"/>
      <c r="S172" s="537"/>
      <c r="T172" s="537"/>
      <c r="U172" s="537"/>
      <c r="V172" s="537"/>
      <c r="W172" s="537"/>
      <c r="X172" s="537"/>
      <c r="Y172" s="537"/>
      <c r="Z172" s="537"/>
      <c r="AA172" s="537"/>
      <c r="AB172" s="537"/>
      <c r="AC172" s="537"/>
      <c r="AD172" s="537"/>
      <c r="AE172" s="537"/>
      <c r="AF172" s="537"/>
      <c r="AG172" s="537"/>
      <c r="AH172" s="537"/>
      <c r="AI172" s="537"/>
      <c r="AJ172" s="537"/>
      <c r="AK172" s="537"/>
      <c r="AL172" s="537"/>
      <c r="AM172" s="537"/>
      <c r="AN172" s="537"/>
      <c r="AO172" s="537"/>
      <c r="AP172" s="537"/>
      <c r="AQ172" s="537"/>
      <c r="AR172" s="540"/>
      <c r="AS172" s="540"/>
      <c r="AT172" s="540"/>
      <c r="AU172" s="540"/>
      <c r="AV172" s="540"/>
      <c r="AW172" s="540"/>
      <c r="AX172" s="540"/>
      <c r="AY172" s="540"/>
      <c r="AZ172" s="540"/>
      <c r="BA172" s="540"/>
      <c r="BB172" s="540"/>
      <c r="BC172" s="540"/>
      <c r="BD172" s="540"/>
      <c r="BE172" s="540"/>
      <c r="BF172" s="540"/>
      <c r="BG172" s="540"/>
      <c r="BH172" s="540"/>
      <c r="BI172" s="540"/>
      <c r="BJ172" s="540"/>
    </row>
    <row r="173" spans="1:62" x14ac:dyDescent="0.35">
      <c r="A173" s="563"/>
      <c r="B173" s="643"/>
      <c r="C173" s="644"/>
      <c r="D173" s="644"/>
      <c r="E173" s="645"/>
      <c r="F173" s="646"/>
      <c r="G173" s="563"/>
      <c r="H173" s="537"/>
      <c r="I173" s="537"/>
      <c r="J173" s="537"/>
      <c r="K173" s="537"/>
      <c r="L173" s="537"/>
      <c r="M173" s="537"/>
      <c r="N173" s="537"/>
      <c r="O173" s="537"/>
      <c r="P173" s="537"/>
      <c r="Q173" s="537"/>
      <c r="R173" s="537"/>
      <c r="S173" s="537"/>
      <c r="T173" s="537"/>
      <c r="U173" s="537"/>
      <c r="V173" s="537"/>
      <c r="W173" s="537"/>
      <c r="X173" s="537"/>
      <c r="Y173" s="537"/>
      <c r="Z173" s="537"/>
      <c r="AA173" s="537"/>
      <c r="AB173" s="537"/>
      <c r="AC173" s="537"/>
      <c r="AD173" s="537"/>
      <c r="AE173" s="537"/>
      <c r="AF173" s="537"/>
      <c r="AG173" s="537"/>
      <c r="AH173" s="537"/>
      <c r="AI173" s="537"/>
      <c r="AJ173" s="537"/>
      <c r="AK173" s="537"/>
      <c r="AL173" s="537"/>
      <c r="AM173" s="537"/>
      <c r="AN173" s="537"/>
      <c r="AO173" s="537"/>
      <c r="AP173" s="537"/>
      <c r="AQ173" s="537"/>
      <c r="AR173" s="540"/>
      <c r="AS173" s="540"/>
      <c r="AT173" s="540"/>
      <c r="AU173" s="540"/>
      <c r="AV173" s="540"/>
      <c r="AW173" s="540"/>
      <c r="AX173" s="540"/>
      <c r="AY173" s="540"/>
      <c r="AZ173" s="540"/>
      <c r="BA173" s="540"/>
      <c r="BB173" s="540"/>
      <c r="BC173" s="540"/>
      <c r="BD173" s="540"/>
      <c r="BE173" s="540"/>
      <c r="BF173" s="540"/>
      <c r="BG173" s="540"/>
      <c r="BH173" s="540"/>
      <c r="BI173" s="540"/>
      <c r="BJ173" s="540"/>
    </row>
    <row r="174" spans="1:62" x14ac:dyDescent="0.35">
      <c r="A174" s="563"/>
      <c r="B174" s="643"/>
      <c r="C174" s="644"/>
      <c r="D174" s="644"/>
      <c r="E174" s="645"/>
      <c r="F174" s="646"/>
      <c r="G174" s="563"/>
      <c r="H174" s="537"/>
      <c r="I174" s="537"/>
      <c r="J174" s="537"/>
      <c r="K174" s="537"/>
      <c r="L174" s="537"/>
      <c r="M174" s="537"/>
      <c r="N174" s="537"/>
      <c r="O174" s="537"/>
      <c r="P174" s="537"/>
      <c r="Q174" s="537"/>
      <c r="R174" s="537"/>
      <c r="S174" s="537"/>
      <c r="T174" s="537"/>
      <c r="U174" s="537"/>
      <c r="V174" s="537"/>
      <c r="W174" s="537"/>
      <c r="X174" s="537"/>
      <c r="Y174" s="537"/>
      <c r="Z174" s="537"/>
      <c r="AA174" s="537"/>
      <c r="AB174" s="537"/>
      <c r="AC174" s="537"/>
      <c r="AD174" s="537"/>
      <c r="AE174" s="537"/>
      <c r="AF174" s="537"/>
      <c r="AG174" s="537"/>
      <c r="AH174" s="537"/>
      <c r="AI174" s="537"/>
      <c r="AJ174" s="537"/>
      <c r="AK174" s="537"/>
      <c r="AL174" s="537"/>
      <c r="AM174" s="537"/>
      <c r="AN174" s="537"/>
      <c r="AO174" s="537"/>
      <c r="AP174" s="537"/>
      <c r="AQ174" s="537"/>
      <c r="AR174" s="540"/>
      <c r="AS174" s="540"/>
      <c r="AT174" s="540"/>
      <c r="AU174" s="540"/>
      <c r="AV174" s="540"/>
      <c r="AW174" s="540"/>
      <c r="AX174" s="540"/>
      <c r="AY174" s="540"/>
      <c r="AZ174" s="540"/>
      <c r="BA174" s="540"/>
      <c r="BB174" s="540"/>
      <c r="BC174" s="540"/>
      <c r="BD174" s="540"/>
      <c r="BE174" s="540"/>
      <c r="BF174" s="540"/>
      <c r="BG174" s="540"/>
      <c r="BH174" s="540"/>
      <c r="BI174" s="540"/>
      <c r="BJ174" s="540"/>
    </row>
    <row r="175" spans="1:62" x14ac:dyDescent="0.35">
      <c r="A175" s="563"/>
      <c r="B175" s="643"/>
      <c r="C175" s="644"/>
      <c r="D175" s="644"/>
      <c r="E175" s="645"/>
      <c r="F175" s="646"/>
      <c r="G175" s="563"/>
      <c r="H175" s="537"/>
      <c r="I175" s="537"/>
      <c r="J175" s="537"/>
      <c r="K175" s="537"/>
      <c r="L175" s="537"/>
      <c r="M175" s="537"/>
      <c r="N175" s="537"/>
      <c r="O175" s="537"/>
      <c r="P175" s="537"/>
      <c r="Q175" s="537"/>
      <c r="R175" s="537"/>
      <c r="S175" s="537"/>
      <c r="T175" s="537"/>
      <c r="U175" s="537"/>
      <c r="V175" s="537"/>
      <c r="W175" s="537"/>
      <c r="X175" s="537"/>
      <c r="Y175" s="537"/>
      <c r="Z175" s="537"/>
      <c r="AA175" s="537"/>
      <c r="AB175" s="537"/>
      <c r="AC175" s="537"/>
      <c r="AD175" s="537"/>
      <c r="AE175" s="537"/>
      <c r="AF175" s="537"/>
      <c r="AG175" s="537"/>
      <c r="AH175" s="537"/>
      <c r="AI175" s="537"/>
      <c r="AJ175" s="537"/>
      <c r="AK175" s="537"/>
      <c r="AL175" s="537"/>
      <c r="AM175" s="537"/>
      <c r="AN175" s="537"/>
      <c r="AO175" s="537"/>
      <c r="AP175" s="537"/>
      <c r="AQ175" s="537"/>
      <c r="AR175" s="540"/>
      <c r="AS175" s="540"/>
      <c r="AT175" s="540"/>
      <c r="AU175" s="540"/>
      <c r="AV175" s="540"/>
      <c r="AW175" s="540"/>
      <c r="AX175" s="540"/>
      <c r="AY175" s="540"/>
      <c r="AZ175" s="540"/>
      <c r="BA175" s="540"/>
      <c r="BB175" s="540"/>
      <c r="BC175" s="540"/>
      <c r="BD175" s="540"/>
      <c r="BE175" s="540"/>
      <c r="BF175" s="540"/>
      <c r="BG175" s="540"/>
      <c r="BH175" s="540"/>
      <c r="BI175" s="540"/>
      <c r="BJ175" s="540"/>
    </row>
    <row r="176" spans="1:62" x14ac:dyDescent="0.35">
      <c r="A176" s="563"/>
      <c r="B176" s="643"/>
      <c r="C176" s="644"/>
      <c r="D176" s="644"/>
      <c r="E176" s="645"/>
      <c r="F176" s="646"/>
      <c r="G176" s="563"/>
      <c r="H176" s="537"/>
      <c r="I176" s="537"/>
      <c r="J176" s="537"/>
      <c r="K176" s="537"/>
      <c r="L176" s="537"/>
      <c r="M176" s="537"/>
      <c r="N176" s="537"/>
      <c r="O176" s="537"/>
      <c r="P176" s="537"/>
      <c r="Q176" s="537"/>
      <c r="R176" s="537"/>
      <c r="S176" s="537"/>
      <c r="T176" s="537"/>
      <c r="U176" s="537"/>
      <c r="V176" s="537"/>
      <c r="W176" s="537"/>
      <c r="X176" s="537"/>
      <c r="Y176" s="537"/>
      <c r="Z176" s="537"/>
      <c r="AA176" s="537"/>
      <c r="AB176" s="537"/>
      <c r="AC176" s="537"/>
      <c r="AD176" s="537"/>
      <c r="AE176" s="537"/>
      <c r="AF176" s="537"/>
      <c r="AG176" s="537"/>
      <c r="AH176" s="537"/>
      <c r="AI176" s="537"/>
      <c r="AJ176" s="537"/>
      <c r="AK176" s="537"/>
      <c r="AL176" s="537"/>
      <c r="AM176" s="537"/>
      <c r="AN176" s="537"/>
      <c r="AO176" s="537"/>
      <c r="AP176" s="537"/>
      <c r="AQ176" s="537"/>
      <c r="AR176" s="540"/>
      <c r="AS176" s="540"/>
      <c r="AT176" s="540"/>
      <c r="AU176" s="540"/>
      <c r="AV176" s="540"/>
      <c r="AW176" s="540"/>
      <c r="AX176" s="540"/>
      <c r="AY176" s="540"/>
      <c r="AZ176" s="540"/>
      <c r="BA176" s="540"/>
      <c r="BB176" s="540"/>
      <c r="BC176" s="540"/>
      <c r="BD176" s="540"/>
      <c r="BE176" s="540"/>
      <c r="BF176" s="540"/>
      <c r="BG176" s="540"/>
      <c r="BH176" s="540"/>
      <c r="BI176" s="540"/>
      <c r="BJ176" s="540"/>
    </row>
    <row r="177" spans="1:62" x14ac:dyDescent="0.35">
      <c r="A177" s="563"/>
      <c r="B177" s="643"/>
      <c r="C177" s="644"/>
      <c r="D177" s="644"/>
      <c r="E177" s="645"/>
      <c r="F177" s="646"/>
      <c r="G177" s="563"/>
      <c r="H177" s="537"/>
      <c r="I177" s="537"/>
      <c r="J177" s="537"/>
      <c r="K177" s="537"/>
      <c r="L177" s="537"/>
      <c r="M177" s="537"/>
      <c r="N177" s="537"/>
      <c r="O177" s="537"/>
      <c r="P177" s="537"/>
      <c r="Q177" s="537"/>
      <c r="R177" s="537"/>
      <c r="S177" s="537"/>
      <c r="T177" s="537"/>
      <c r="U177" s="537"/>
      <c r="V177" s="537"/>
      <c r="W177" s="537"/>
      <c r="X177" s="537"/>
      <c r="Y177" s="537"/>
      <c r="Z177" s="537"/>
      <c r="AA177" s="537"/>
      <c r="AB177" s="537"/>
      <c r="AC177" s="537"/>
      <c r="AD177" s="537"/>
      <c r="AE177" s="537"/>
      <c r="AF177" s="537"/>
      <c r="AG177" s="537"/>
      <c r="AH177" s="537"/>
      <c r="AI177" s="537"/>
      <c r="AJ177" s="537"/>
      <c r="AK177" s="537"/>
      <c r="AL177" s="537"/>
      <c r="AM177" s="537"/>
      <c r="AN177" s="537"/>
      <c r="AO177" s="537"/>
      <c r="AP177" s="537"/>
      <c r="AQ177" s="537"/>
      <c r="AR177" s="540"/>
      <c r="AS177" s="540"/>
      <c r="AT177" s="540"/>
      <c r="AU177" s="540"/>
      <c r="AV177" s="540"/>
      <c r="AW177" s="540"/>
      <c r="AX177" s="540"/>
      <c r="AY177" s="540"/>
      <c r="AZ177" s="540"/>
      <c r="BA177" s="540"/>
      <c r="BB177" s="540"/>
      <c r="BC177" s="540"/>
      <c r="BD177" s="540"/>
      <c r="BE177" s="540"/>
      <c r="BF177" s="540"/>
      <c r="BG177" s="540"/>
      <c r="BH177" s="540"/>
      <c r="BI177" s="540"/>
      <c r="BJ177" s="540"/>
    </row>
    <row r="178" spans="1:62" x14ac:dyDescent="0.35">
      <c r="A178" s="563"/>
      <c r="B178" s="643"/>
      <c r="C178" s="644"/>
      <c r="D178" s="644"/>
      <c r="E178" s="645"/>
      <c r="F178" s="646"/>
      <c r="G178" s="563"/>
      <c r="H178" s="537"/>
      <c r="I178" s="537"/>
      <c r="J178" s="537"/>
      <c r="K178" s="537"/>
      <c r="L178" s="537"/>
      <c r="M178" s="537"/>
      <c r="N178" s="537"/>
      <c r="O178" s="537"/>
      <c r="P178" s="537"/>
      <c r="Q178" s="537"/>
      <c r="R178" s="537"/>
      <c r="S178" s="537"/>
      <c r="T178" s="537"/>
      <c r="U178" s="537"/>
      <c r="V178" s="537"/>
      <c r="W178" s="537"/>
      <c r="X178" s="537"/>
      <c r="Y178" s="537"/>
      <c r="Z178" s="537"/>
      <c r="AA178" s="537"/>
      <c r="AB178" s="537"/>
      <c r="AC178" s="537"/>
      <c r="AD178" s="537"/>
      <c r="AE178" s="537"/>
      <c r="AF178" s="537"/>
      <c r="AG178" s="537"/>
      <c r="AH178" s="537"/>
      <c r="AI178" s="537"/>
      <c r="AJ178" s="537"/>
      <c r="AK178" s="537"/>
      <c r="AL178" s="537"/>
      <c r="AM178" s="537"/>
      <c r="AN178" s="537"/>
      <c r="AO178" s="537"/>
      <c r="AP178" s="537"/>
      <c r="AQ178" s="537"/>
      <c r="AR178" s="540"/>
      <c r="AS178" s="540"/>
      <c r="AT178" s="540"/>
      <c r="AU178" s="540"/>
      <c r="AV178" s="540"/>
      <c r="AW178" s="540"/>
      <c r="AX178" s="540"/>
      <c r="AY178" s="540"/>
      <c r="AZ178" s="540"/>
      <c r="BA178" s="540"/>
      <c r="BB178" s="540"/>
      <c r="BC178" s="540"/>
      <c r="BD178" s="540"/>
      <c r="BE178" s="540"/>
      <c r="BF178" s="540"/>
      <c r="BG178" s="540"/>
      <c r="BH178" s="540"/>
      <c r="BI178" s="540"/>
      <c r="BJ178" s="540"/>
    </row>
    <row r="179" spans="1:62" x14ac:dyDescent="0.35">
      <c r="A179" s="563"/>
      <c r="B179" s="643"/>
      <c r="C179" s="644"/>
      <c r="D179" s="644"/>
      <c r="E179" s="645"/>
      <c r="F179" s="646"/>
      <c r="G179" s="563"/>
      <c r="H179" s="537"/>
      <c r="I179" s="537"/>
      <c r="J179" s="537"/>
      <c r="K179" s="537"/>
      <c r="L179" s="537"/>
      <c r="M179" s="537"/>
      <c r="N179" s="537"/>
      <c r="O179" s="537"/>
      <c r="P179" s="537"/>
      <c r="Q179" s="537"/>
      <c r="R179" s="537"/>
      <c r="S179" s="537"/>
      <c r="T179" s="537"/>
      <c r="U179" s="537"/>
      <c r="V179" s="537"/>
      <c r="W179" s="537"/>
      <c r="X179" s="537"/>
      <c r="Y179" s="537"/>
      <c r="Z179" s="537"/>
      <c r="AA179" s="537"/>
      <c r="AB179" s="537"/>
      <c r="AC179" s="537"/>
      <c r="AD179" s="537"/>
      <c r="AE179" s="537"/>
      <c r="AF179" s="537"/>
      <c r="AG179" s="537"/>
      <c r="AH179" s="537"/>
      <c r="AI179" s="537"/>
      <c r="AJ179" s="537"/>
      <c r="AK179" s="537"/>
      <c r="AL179" s="537"/>
      <c r="AM179" s="537"/>
      <c r="AN179" s="537"/>
      <c r="AO179" s="537"/>
      <c r="AP179" s="537"/>
      <c r="AQ179" s="537"/>
      <c r="AR179" s="540"/>
      <c r="AS179" s="540"/>
      <c r="AT179" s="540"/>
      <c r="AU179" s="540"/>
      <c r="AV179" s="540"/>
      <c r="AW179" s="540"/>
      <c r="AX179" s="540"/>
      <c r="AY179" s="540"/>
      <c r="AZ179" s="540"/>
      <c r="BA179" s="540"/>
      <c r="BB179" s="540"/>
      <c r="BC179" s="540"/>
      <c r="BD179" s="540"/>
      <c r="BE179" s="540"/>
      <c r="BF179" s="540"/>
      <c r="BG179" s="540"/>
      <c r="BH179" s="540"/>
      <c r="BI179" s="540"/>
      <c r="BJ179" s="540"/>
    </row>
    <row r="180" spans="1:62" x14ac:dyDescent="0.35">
      <c r="A180" s="563"/>
      <c r="B180" s="643"/>
      <c r="C180" s="644"/>
      <c r="D180" s="644"/>
      <c r="E180" s="645"/>
      <c r="F180" s="646"/>
      <c r="G180" s="563"/>
      <c r="H180" s="537"/>
      <c r="I180" s="537"/>
      <c r="J180" s="537"/>
      <c r="K180" s="537"/>
      <c r="L180" s="537"/>
      <c r="M180" s="537"/>
      <c r="N180" s="537"/>
      <c r="O180" s="537"/>
      <c r="P180" s="537"/>
      <c r="Q180" s="537"/>
      <c r="R180" s="537"/>
      <c r="S180" s="537"/>
      <c r="T180" s="537"/>
      <c r="U180" s="537"/>
      <c r="V180" s="537"/>
      <c r="W180" s="537"/>
      <c r="X180" s="537"/>
      <c r="Y180" s="537"/>
      <c r="Z180" s="537"/>
      <c r="AA180" s="537"/>
      <c r="AB180" s="537"/>
      <c r="AC180" s="537"/>
      <c r="AD180" s="537"/>
      <c r="AE180" s="537"/>
      <c r="AF180" s="537"/>
      <c r="AG180" s="537"/>
      <c r="AH180" s="537"/>
      <c r="AI180" s="537"/>
      <c r="AJ180" s="537"/>
      <c r="AK180" s="537"/>
      <c r="AL180" s="537"/>
      <c r="AM180" s="537"/>
      <c r="AN180" s="537"/>
      <c r="AO180" s="537"/>
      <c r="AP180" s="537"/>
      <c r="AQ180" s="537"/>
      <c r="AR180" s="540"/>
      <c r="AS180" s="540"/>
      <c r="AT180" s="540"/>
      <c r="AU180" s="540"/>
      <c r="AV180" s="540"/>
      <c r="AW180" s="540"/>
      <c r="AX180" s="540"/>
      <c r="AY180" s="540"/>
      <c r="AZ180" s="540"/>
      <c r="BA180" s="540"/>
      <c r="BB180" s="540"/>
      <c r="BC180" s="540"/>
      <c r="BD180" s="540"/>
      <c r="BE180" s="540"/>
      <c r="BF180" s="540"/>
      <c r="BG180" s="540"/>
      <c r="BH180" s="540"/>
      <c r="BI180" s="540"/>
      <c r="BJ180" s="540"/>
    </row>
    <row r="181" spans="1:62" x14ac:dyDescent="0.35">
      <c r="A181" s="563"/>
      <c r="B181" s="643"/>
      <c r="C181" s="644"/>
      <c r="D181" s="644"/>
      <c r="E181" s="645"/>
      <c r="F181" s="646"/>
      <c r="G181" s="563"/>
      <c r="H181" s="537"/>
      <c r="I181" s="537"/>
      <c r="J181" s="537"/>
      <c r="K181" s="537"/>
      <c r="L181" s="537"/>
      <c r="M181" s="537"/>
      <c r="N181" s="537"/>
      <c r="O181" s="537"/>
      <c r="P181" s="537"/>
      <c r="Q181" s="537"/>
      <c r="R181" s="537"/>
      <c r="S181" s="537"/>
      <c r="T181" s="537"/>
      <c r="U181" s="537"/>
      <c r="V181" s="537"/>
      <c r="W181" s="537"/>
      <c r="X181" s="537"/>
      <c r="Y181" s="537"/>
      <c r="Z181" s="537"/>
      <c r="AA181" s="537"/>
      <c r="AB181" s="537"/>
      <c r="AC181" s="537"/>
      <c r="AD181" s="537"/>
      <c r="AE181" s="537"/>
      <c r="AF181" s="537"/>
      <c r="AG181" s="537"/>
      <c r="AH181" s="537"/>
      <c r="AI181" s="537"/>
      <c r="AJ181" s="537"/>
      <c r="AK181" s="537"/>
      <c r="AL181" s="537"/>
      <c r="AM181" s="537"/>
      <c r="AN181" s="537"/>
      <c r="AO181" s="537"/>
      <c r="AP181" s="537"/>
      <c r="AQ181" s="537"/>
      <c r="AR181" s="540"/>
      <c r="AS181" s="540"/>
      <c r="AT181" s="540"/>
      <c r="AU181" s="540"/>
      <c r="AV181" s="540"/>
      <c r="AW181" s="540"/>
      <c r="AX181" s="540"/>
      <c r="AY181" s="540"/>
      <c r="AZ181" s="540"/>
      <c r="BA181" s="540"/>
      <c r="BB181" s="540"/>
      <c r="BC181" s="540"/>
      <c r="BD181" s="540"/>
      <c r="BE181" s="540"/>
      <c r="BF181" s="540"/>
      <c r="BG181" s="540"/>
      <c r="BH181" s="540"/>
      <c r="BI181" s="540"/>
      <c r="BJ181" s="540"/>
    </row>
    <row r="182" spans="1:62" x14ac:dyDescent="0.35">
      <c r="A182" s="563"/>
      <c r="B182" s="643"/>
      <c r="C182" s="644"/>
      <c r="D182" s="644"/>
      <c r="E182" s="645"/>
      <c r="F182" s="646"/>
      <c r="G182" s="563"/>
      <c r="H182" s="537"/>
      <c r="I182" s="537"/>
      <c r="J182" s="537"/>
      <c r="K182" s="537"/>
      <c r="L182" s="537"/>
      <c r="M182" s="537"/>
      <c r="N182" s="537"/>
      <c r="O182" s="537"/>
      <c r="P182" s="537"/>
      <c r="Q182" s="537"/>
      <c r="R182" s="537"/>
      <c r="S182" s="537"/>
      <c r="T182" s="537"/>
      <c r="U182" s="537"/>
      <c r="V182" s="537"/>
      <c r="W182" s="537"/>
      <c r="X182" s="537"/>
      <c r="Y182" s="537"/>
      <c r="Z182" s="537"/>
      <c r="AA182" s="537"/>
      <c r="AB182" s="537"/>
      <c r="AC182" s="537"/>
      <c r="AD182" s="537"/>
      <c r="AE182" s="537"/>
      <c r="AF182" s="537"/>
      <c r="AG182" s="537"/>
      <c r="AH182" s="537"/>
      <c r="AI182" s="537"/>
      <c r="AJ182" s="537"/>
      <c r="AK182" s="537"/>
      <c r="AL182" s="537"/>
      <c r="AM182" s="537"/>
      <c r="AN182" s="537"/>
      <c r="AO182" s="537"/>
      <c r="AP182" s="537"/>
      <c r="AQ182" s="537"/>
      <c r="AR182" s="540"/>
      <c r="AS182" s="540"/>
      <c r="AT182" s="540"/>
      <c r="AU182" s="540"/>
      <c r="AV182" s="540"/>
      <c r="AW182" s="540"/>
      <c r="AX182" s="540"/>
      <c r="AY182" s="540"/>
      <c r="AZ182" s="540"/>
      <c r="BA182" s="540"/>
      <c r="BB182" s="540"/>
      <c r="BC182" s="540"/>
      <c r="BD182" s="540"/>
      <c r="BE182" s="540"/>
      <c r="BF182" s="540"/>
      <c r="BG182" s="540"/>
      <c r="BH182" s="540"/>
      <c r="BI182" s="540"/>
      <c r="BJ182" s="540"/>
    </row>
    <row r="183" spans="1:62" x14ac:dyDescent="0.35">
      <c r="A183" s="563"/>
      <c r="B183" s="643"/>
      <c r="C183" s="644"/>
      <c r="D183" s="644"/>
      <c r="E183" s="645"/>
      <c r="F183" s="646"/>
      <c r="G183" s="563"/>
      <c r="H183" s="537"/>
      <c r="I183" s="537"/>
      <c r="J183" s="537"/>
      <c r="K183" s="537"/>
      <c r="L183" s="537"/>
      <c r="M183" s="537"/>
      <c r="N183" s="537"/>
      <c r="O183" s="537"/>
      <c r="P183" s="537"/>
      <c r="Q183" s="537"/>
      <c r="R183" s="537"/>
      <c r="S183" s="537"/>
      <c r="T183" s="537"/>
      <c r="U183" s="537"/>
      <c r="V183" s="537"/>
      <c r="W183" s="537"/>
      <c r="X183" s="537"/>
      <c r="Y183" s="537"/>
      <c r="Z183" s="537"/>
      <c r="AA183" s="537"/>
      <c r="AB183" s="537"/>
      <c r="AC183" s="537"/>
      <c r="AD183" s="537"/>
      <c r="AE183" s="537"/>
      <c r="AF183" s="537"/>
      <c r="AG183" s="537"/>
      <c r="AH183" s="537"/>
      <c r="AI183" s="537"/>
      <c r="AJ183" s="537"/>
      <c r="AK183" s="537"/>
      <c r="AL183" s="537"/>
      <c r="AM183" s="537"/>
      <c r="AN183" s="537"/>
      <c r="AO183" s="537"/>
      <c r="AP183" s="537"/>
      <c r="AQ183" s="537"/>
      <c r="AR183" s="540"/>
      <c r="AS183" s="540"/>
      <c r="AT183" s="540"/>
      <c r="AU183" s="540"/>
      <c r="AV183" s="540"/>
      <c r="AW183" s="540"/>
      <c r="AX183" s="540"/>
      <c r="AY183" s="540"/>
      <c r="AZ183" s="540"/>
      <c r="BA183" s="540"/>
      <c r="BB183" s="540"/>
      <c r="BC183" s="540"/>
      <c r="BD183" s="540"/>
      <c r="BE183" s="540"/>
      <c r="BF183" s="540"/>
      <c r="BG183" s="540"/>
      <c r="BH183" s="540"/>
      <c r="BI183" s="540"/>
      <c r="BJ183" s="540"/>
    </row>
    <row r="184" spans="1:62" x14ac:dyDescent="0.35">
      <c r="A184" s="563"/>
      <c r="B184" s="643"/>
      <c r="C184" s="644"/>
      <c r="D184" s="644"/>
      <c r="E184" s="645"/>
      <c r="F184" s="646"/>
      <c r="G184" s="563"/>
      <c r="H184" s="537"/>
      <c r="I184" s="537"/>
      <c r="J184" s="537"/>
      <c r="K184" s="537"/>
      <c r="L184" s="537"/>
      <c r="M184" s="537"/>
      <c r="N184" s="537"/>
      <c r="O184" s="537"/>
      <c r="P184" s="537"/>
      <c r="Q184" s="537"/>
      <c r="R184" s="537"/>
      <c r="S184" s="537"/>
      <c r="T184" s="537"/>
      <c r="U184" s="537"/>
      <c r="V184" s="537"/>
      <c r="W184" s="537"/>
      <c r="X184" s="537"/>
      <c r="Y184" s="537"/>
      <c r="Z184" s="537"/>
      <c r="AA184" s="537"/>
      <c r="AB184" s="537"/>
      <c r="AC184" s="537"/>
      <c r="AD184" s="537"/>
      <c r="AE184" s="537"/>
      <c r="AF184" s="537"/>
      <c r="AG184" s="537"/>
      <c r="AH184" s="537"/>
      <c r="AI184" s="537"/>
      <c r="AJ184" s="537"/>
      <c r="AK184" s="537"/>
      <c r="AL184" s="537"/>
      <c r="AM184" s="537"/>
      <c r="AN184" s="537"/>
      <c r="AO184" s="537"/>
      <c r="AP184" s="537"/>
      <c r="AQ184" s="537"/>
      <c r="AR184" s="540"/>
      <c r="AS184" s="540"/>
      <c r="AT184" s="540"/>
      <c r="AU184" s="540"/>
      <c r="AV184" s="540"/>
      <c r="AW184" s="540"/>
      <c r="AX184" s="540"/>
      <c r="AY184" s="540"/>
      <c r="AZ184" s="540"/>
      <c r="BA184" s="540"/>
      <c r="BB184" s="540"/>
      <c r="BC184" s="540"/>
      <c r="BD184" s="540"/>
      <c r="BE184" s="540"/>
      <c r="BF184" s="540"/>
      <c r="BG184" s="540"/>
      <c r="BH184" s="540"/>
      <c r="BI184" s="540"/>
      <c r="BJ184" s="540"/>
    </row>
    <row r="185" spans="1:62" x14ac:dyDescent="0.35">
      <c r="A185" s="563"/>
      <c r="B185" s="643"/>
      <c r="C185" s="644"/>
      <c r="D185" s="644"/>
      <c r="E185" s="645"/>
      <c r="F185" s="646"/>
      <c r="G185" s="563"/>
      <c r="H185" s="537"/>
      <c r="I185" s="537"/>
      <c r="J185" s="537"/>
      <c r="K185" s="537"/>
      <c r="L185" s="537"/>
      <c r="M185" s="537"/>
      <c r="N185" s="537"/>
      <c r="O185" s="537"/>
      <c r="P185" s="537"/>
      <c r="Q185" s="537"/>
      <c r="R185" s="537"/>
      <c r="S185" s="537"/>
      <c r="T185" s="537"/>
      <c r="U185" s="537"/>
      <c r="V185" s="537"/>
      <c r="W185" s="537"/>
      <c r="X185" s="537"/>
      <c r="Y185" s="537"/>
      <c r="Z185" s="537"/>
      <c r="AA185" s="537"/>
      <c r="AB185" s="537"/>
      <c r="AC185" s="537"/>
      <c r="AD185" s="537"/>
      <c r="AE185" s="537"/>
      <c r="AF185" s="537"/>
      <c r="AG185" s="537"/>
      <c r="AH185" s="537"/>
      <c r="AI185" s="537"/>
      <c r="AJ185" s="537"/>
      <c r="AK185" s="537"/>
      <c r="AL185" s="537"/>
      <c r="AM185" s="537"/>
      <c r="AN185" s="537"/>
      <c r="AO185" s="537"/>
      <c r="AP185" s="537"/>
      <c r="AQ185" s="537"/>
      <c r="AR185" s="540"/>
      <c r="AS185" s="540"/>
      <c r="AT185" s="540"/>
      <c r="AU185" s="540"/>
      <c r="AV185" s="540"/>
      <c r="AW185" s="540"/>
      <c r="AX185" s="540"/>
      <c r="AY185" s="540"/>
      <c r="AZ185" s="540"/>
      <c r="BA185" s="540"/>
      <c r="BB185" s="540"/>
      <c r="BC185" s="540"/>
      <c r="BD185" s="540"/>
      <c r="BE185" s="540"/>
      <c r="BF185" s="540"/>
      <c r="BG185" s="540"/>
      <c r="BH185" s="540"/>
      <c r="BI185" s="540"/>
      <c r="BJ185" s="540"/>
    </row>
    <row r="186" spans="1:62" x14ac:dyDescent="0.35">
      <c r="A186" s="563"/>
      <c r="B186" s="643"/>
      <c r="C186" s="644"/>
      <c r="D186" s="644"/>
      <c r="E186" s="645"/>
      <c r="F186" s="646"/>
      <c r="G186" s="563"/>
      <c r="H186" s="537"/>
      <c r="I186" s="537"/>
      <c r="J186" s="537"/>
      <c r="K186" s="537"/>
      <c r="L186" s="537"/>
      <c r="M186" s="537"/>
      <c r="N186" s="537"/>
      <c r="O186" s="537"/>
      <c r="P186" s="537"/>
      <c r="Q186" s="537"/>
      <c r="R186" s="537"/>
      <c r="S186" s="537"/>
      <c r="T186" s="537"/>
      <c r="U186" s="537"/>
      <c r="V186" s="537"/>
      <c r="W186" s="537"/>
      <c r="X186" s="537"/>
      <c r="Y186" s="537"/>
      <c r="Z186" s="537"/>
      <c r="AA186" s="537"/>
      <c r="AB186" s="537"/>
      <c r="AC186" s="537"/>
      <c r="AD186" s="537"/>
      <c r="AE186" s="537"/>
      <c r="AF186" s="537"/>
      <c r="AG186" s="537"/>
      <c r="AH186" s="537"/>
      <c r="AI186" s="537"/>
      <c r="AJ186" s="537"/>
      <c r="AK186" s="537"/>
      <c r="AL186" s="537"/>
      <c r="AM186" s="537"/>
      <c r="AN186" s="537"/>
      <c r="AO186" s="537"/>
      <c r="AP186" s="537"/>
      <c r="AQ186" s="537"/>
      <c r="AR186" s="540"/>
      <c r="AS186" s="540"/>
      <c r="AT186" s="540"/>
      <c r="AU186" s="540"/>
      <c r="AV186" s="540"/>
      <c r="AW186" s="540"/>
      <c r="AX186" s="540"/>
      <c r="AY186" s="540"/>
      <c r="AZ186" s="540"/>
      <c r="BA186" s="540"/>
      <c r="BB186" s="540"/>
      <c r="BC186" s="540"/>
      <c r="BD186" s="540"/>
      <c r="BE186" s="540"/>
      <c r="BF186" s="540"/>
      <c r="BG186" s="540"/>
      <c r="BH186" s="540"/>
      <c r="BI186" s="540"/>
      <c r="BJ186" s="540"/>
    </row>
    <row r="187" spans="1:62" x14ac:dyDescent="0.35">
      <c r="A187" s="563"/>
      <c r="B187" s="643"/>
      <c r="C187" s="644"/>
      <c r="D187" s="644"/>
      <c r="E187" s="645"/>
      <c r="F187" s="646"/>
      <c r="G187" s="563"/>
      <c r="H187" s="537"/>
      <c r="I187" s="537"/>
      <c r="J187" s="537"/>
      <c r="K187" s="537"/>
      <c r="L187" s="537"/>
      <c r="M187" s="537"/>
      <c r="N187" s="537"/>
      <c r="O187" s="537"/>
      <c r="P187" s="537"/>
      <c r="Q187" s="537"/>
      <c r="R187" s="537"/>
      <c r="S187" s="537"/>
      <c r="T187" s="537"/>
      <c r="U187" s="537"/>
      <c r="V187" s="537"/>
      <c r="W187" s="537"/>
      <c r="X187" s="537"/>
      <c r="Y187" s="537"/>
      <c r="Z187" s="537"/>
      <c r="AA187" s="537"/>
      <c r="AB187" s="537"/>
      <c r="AC187" s="537"/>
      <c r="AD187" s="537"/>
      <c r="AE187" s="537"/>
      <c r="AF187" s="537"/>
      <c r="AG187" s="537"/>
      <c r="AH187" s="537"/>
      <c r="AI187" s="537"/>
      <c r="AJ187" s="537"/>
      <c r="AK187" s="537"/>
      <c r="AL187" s="537"/>
      <c r="AM187" s="537"/>
      <c r="AN187" s="537"/>
      <c r="AO187" s="537"/>
      <c r="AP187" s="537"/>
      <c r="AQ187" s="537"/>
      <c r="AR187" s="540"/>
      <c r="AS187" s="540"/>
      <c r="AT187" s="540"/>
      <c r="AU187" s="540"/>
      <c r="AV187" s="540"/>
      <c r="AW187" s="540"/>
      <c r="AX187" s="540"/>
      <c r="AY187" s="540"/>
      <c r="AZ187" s="540"/>
      <c r="BA187" s="540"/>
      <c r="BB187" s="540"/>
      <c r="BC187" s="540"/>
      <c r="BD187" s="540"/>
      <c r="BE187" s="540"/>
      <c r="BF187" s="540"/>
      <c r="BG187" s="540"/>
      <c r="BH187" s="540"/>
      <c r="BI187" s="540"/>
      <c r="BJ187" s="540"/>
    </row>
    <row r="188" spans="1:62" x14ac:dyDescent="0.35">
      <c r="A188" s="563"/>
      <c r="B188" s="643"/>
      <c r="C188" s="644"/>
      <c r="D188" s="644"/>
      <c r="E188" s="645"/>
      <c r="F188" s="646"/>
      <c r="G188" s="563"/>
      <c r="H188" s="537"/>
      <c r="I188" s="537"/>
      <c r="J188" s="537"/>
      <c r="K188" s="537"/>
      <c r="L188" s="537"/>
      <c r="M188" s="537"/>
      <c r="N188" s="537"/>
      <c r="O188" s="537"/>
      <c r="P188" s="537"/>
      <c r="Q188" s="537"/>
      <c r="R188" s="537"/>
      <c r="S188" s="537"/>
      <c r="T188" s="537"/>
      <c r="U188" s="537"/>
      <c r="V188" s="537"/>
      <c r="W188" s="537"/>
      <c r="X188" s="537"/>
      <c r="Y188" s="537"/>
      <c r="Z188" s="537"/>
      <c r="AA188" s="537"/>
      <c r="AB188" s="537"/>
      <c r="AC188" s="537"/>
      <c r="AD188" s="537"/>
      <c r="AE188" s="537"/>
      <c r="AF188" s="537"/>
      <c r="AG188" s="537"/>
      <c r="AH188" s="537"/>
      <c r="AI188" s="537"/>
      <c r="AJ188" s="537"/>
      <c r="AK188" s="537"/>
      <c r="AL188" s="537"/>
      <c r="AM188" s="537"/>
      <c r="AN188" s="537"/>
      <c r="AO188" s="537"/>
      <c r="AP188" s="537"/>
      <c r="AQ188" s="537"/>
      <c r="AR188" s="540"/>
      <c r="AS188" s="540"/>
      <c r="AT188" s="540"/>
      <c r="AU188" s="540"/>
      <c r="AV188" s="540"/>
      <c r="AW188" s="540"/>
      <c r="AX188" s="540"/>
      <c r="AY188" s="540"/>
      <c r="AZ188" s="540"/>
      <c r="BA188" s="540"/>
      <c r="BB188" s="540"/>
      <c r="BC188" s="540"/>
      <c r="BD188" s="540"/>
      <c r="BE188" s="540"/>
      <c r="BF188" s="540"/>
      <c r="BG188" s="540"/>
      <c r="BH188" s="540"/>
      <c r="BI188" s="540"/>
      <c r="BJ188" s="540"/>
    </row>
    <row r="189" spans="1:62" x14ac:dyDescent="0.35">
      <c r="A189" s="563"/>
      <c r="B189" s="643"/>
      <c r="C189" s="644"/>
      <c r="D189" s="644"/>
      <c r="E189" s="645"/>
      <c r="F189" s="646"/>
      <c r="G189" s="563"/>
      <c r="H189" s="537"/>
      <c r="I189" s="537"/>
      <c r="J189" s="537"/>
      <c r="K189" s="537"/>
      <c r="L189" s="537"/>
      <c r="M189" s="537"/>
      <c r="N189" s="537"/>
      <c r="O189" s="537"/>
      <c r="P189" s="537"/>
      <c r="Q189" s="537"/>
      <c r="R189" s="537"/>
      <c r="S189" s="537"/>
      <c r="T189" s="537"/>
      <c r="U189" s="537"/>
      <c r="V189" s="537"/>
      <c r="W189" s="537"/>
      <c r="X189" s="537"/>
      <c r="Y189" s="537"/>
      <c r="Z189" s="537"/>
      <c r="AA189" s="537"/>
      <c r="AB189" s="537"/>
      <c r="AC189" s="537"/>
      <c r="AD189" s="537"/>
      <c r="AE189" s="537"/>
      <c r="AF189" s="537"/>
      <c r="AG189" s="537"/>
      <c r="AH189" s="537"/>
      <c r="AI189" s="537"/>
      <c r="AJ189" s="537"/>
      <c r="AK189" s="537"/>
      <c r="AL189" s="537"/>
      <c r="AM189" s="537"/>
      <c r="AN189" s="537"/>
      <c r="AO189" s="537"/>
      <c r="AP189" s="537"/>
      <c r="AQ189" s="537"/>
      <c r="AR189" s="540"/>
      <c r="AS189" s="540"/>
      <c r="AT189" s="540"/>
      <c r="AU189" s="540"/>
      <c r="AV189" s="540"/>
      <c r="AW189" s="540"/>
      <c r="AX189" s="540"/>
      <c r="AY189" s="540"/>
      <c r="AZ189" s="540"/>
      <c r="BA189" s="540"/>
      <c r="BB189" s="540"/>
      <c r="BC189" s="540"/>
      <c r="BD189" s="540"/>
      <c r="BE189" s="540"/>
      <c r="BF189" s="540"/>
      <c r="BG189" s="540"/>
      <c r="BH189" s="540"/>
      <c r="BI189" s="540"/>
      <c r="BJ189" s="540"/>
    </row>
    <row r="190" spans="1:62" x14ac:dyDescent="0.35">
      <c r="A190" s="563"/>
      <c r="B190" s="643"/>
      <c r="C190" s="644"/>
      <c r="D190" s="644"/>
      <c r="E190" s="645"/>
      <c r="F190" s="646"/>
      <c r="G190" s="563"/>
      <c r="H190" s="537"/>
      <c r="I190" s="537"/>
      <c r="J190" s="537"/>
      <c r="K190" s="537"/>
      <c r="L190" s="537"/>
      <c r="M190" s="537"/>
      <c r="N190" s="537"/>
      <c r="O190" s="537"/>
      <c r="P190" s="537"/>
      <c r="Q190" s="537"/>
      <c r="R190" s="537"/>
      <c r="S190" s="537"/>
      <c r="T190" s="537"/>
      <c r="U190" s="537"/>
      <c r="V190" s="537"/>
      <c r="W190" s="537"/>
      <c r="X190" s="537"/>
      <c r="Y190" s="537"/>
      <c r="Z190" s="537"/>
      <c r="AA190" s="537"/>
      <c r="AB190" s="537"/>
      <c r="AC190" s="537"/>
      <c r="AD190" s="537"/>
      <c r="AE190" s="537"/>
      <c r="AF190" s="537"/>
      <c r="AG190" s="537"/>
      <c r="AH190" s="537"/>
      <c r="AI190" s="537"/>
      <c r="AJ190" s="537"/>
      <c r="AK190" s="537"/>
      <c r="AL190" s="537"/>
      <c r="AM190" s="537"/>
      <c r="AN190" s="537"/>
      <c r="AO190" s="537"/>
      <c r="AP190" s="537"/>
      <c r="AQ190" s="537"/>
      <c r="AR190" s="540"/>
      <c r="AS190" s="540"/>
      <c r="AT190" s="540"/>
      <c r="AU190" s="540"/>
      <c r="AV190" s="540"/>
      <c r="AW190" s="540"/>
      <c r="AX190" s="540"/>
      <c r="AY190" s="540"/>
      <c r="AZ190" s="540"/>
      <c r="BA190" s="540"/>
      <c r="BB190" s="540"/>
      <c r="BC190" s="540"/>
      <c r="BD190" s="540"/>
      <c r="BE190" s="540"/>
      <c r="BF190" s="540"/>
      <c r="BG190" s="540"/>
      <c r="BH190" s="540"/>
      <c r="BI190" s="540"/>
      <c r="BJ190" s="540"/>
    </row>
    <row r="191" spans="1:62" x14ac:dyDescent="0.35">
      <c r="A191" s="563"/>
      <c r="B191" s="643"/>
      <c r="C191" s="644"/>
      <c r="D191" s="644"/>
      <c r="E191" s="645"/>
      <c r="F191" s="646"/>
      <c r="G191" s="563"/>
      <c r="H191" s="537"/>
      <c r="I191" s="537"/>
      <c r="J191" s="537"/>
      <c r="K191" s="537"/>
      <c r="L191" s="537"/>
      <c r="M191" s="537"/>
      <c r="N191" s="537"/>
      <c r="O191" s="537"/>
      <c r="P191" s="537"/>
      <c r="Q191" s="537"/>
      <c r="R191" s="537"/>
      <c r="S191" s="537"/>
      <c r="T191" s="537"/>
      <c r="U191" s="537"/>
      <c r="V191" s="537"/>
      <c r="W191" s="537"/>
      <c r="X191" s="537"/>
      <c r="Y191" s="537"/>
      <c r="Z191" s="537"/>
      <c r="AA191" s="537"/>
      <c r="AB191" s="537"/>
      <c r="AC191" s="537"/>
      <c r="AD191" s="537"/>
      <c r="AE191" s="537"/>
      <c r="AF191" s="537"/>
      <c r="AG191" s="537"/>
      <c r="AH191" s="537"/>
      <c r="AI191" s="537"/>
      <c r="AJ191" s="537"/>
      <c r="AK191" s="537"/>
      <c r="AL191" s="537"/>
      <c r="AM191" s="537"/>
      <c r="AN191" s="537"/>
      <c r="AO191" s="537"/>
      <c r="AP191" s="537"/>
      <c r="AQ191" s="537"/>
      <c r="AR191" s="540"/>
      <c r="AS191" s="540"/>
      <c r="AT191" s="540"/>
      <c r="AU191" s="540"/>
      <c r="AV191" s="540"/>
      <c r="AW191" s="540"/>
      <c r="AX191" s="540"/>
      <c r="AY191" s="540"/>
      <c r="AZ191" s="540"/>
      <c r="BA191" s="540"/>
      <c r="BB191" s="540"/>
      <c r="BC191" s="540"/>
      <c r="BD191" s="540"/>
      <c r="BE191" s="540"/>
      <c r="BF191" s="540"/>
      <c r="BG191" s="540"/>
      <c r="BH191" s="540"/>
      <c r="BI191" s="540"/>
      <c r="BJ191" s="540"/>
    </row>
    <row r="192" spans="1:62" x14ac:dyDescent="0.35">
      <c r="A192" s="563"/>
      <c r="B192" s="643"/>
      <c r="C192" s="644"/>
      <c r="D192" s="644"/>
      <c r="E192" s="645"/>
      <c r="F192" s="646"/>
      <c r="G192" s="563"/>
      <c r="H192" s="537"/>
      <c r="I192" s="537"/>
      <c r="J192" s="537"/>
      <c r="K192" s="537"/>
      <c r="L192" s="537"/>
      <c r="M192" s="537"/>
      <c r="N192" s="537"/>
      <c r="O192" s="537"/>
      <c r="P192" s="537"/>
      <c r="Q192" s="537"/>
      <c r="R192" s="537"/>
      <c r="S192" s="537"/>
      <c r="T192" s="537"/>
      <c r="U192" s="537"/>
      <c r="V192" s="537"/>
      <c r="W192" s="537"/>
      <c r="X192" s="537"/>
      <c r="Y192" s="537"/>
      <c r="Z192" s="537"/>
      <c r="AA192" s="537"/>
      <c r="AB192" s="537"/>
      <c r="AC192" s="537"/>
      <c r="AD192" s="537"/>
      <c r="AE192" s="537"/>
      <c r="AF192" s="537"/>
      <c r="AG192" s="537"/>
      <c r="AH192" s="537"/>
      <c r="AI192" s="537"/>
      <c r="AJ192" s="537"/>
      <c r="AK192" s="537"/>
      <c r="AL192" s="537"/>
      <c r="AM192" s="537"/>
      <c r="AN192" s="537"/>
      <c r="AO192" s="537"/>
      <c r="AP192" s="537"/>
      <c r="AQ192" s="537"/>
      <c r="AR192" s="540"/>
      <c r="AS192" s="540"/>
      <c r="AT192" s="540"/>
      <c r="AU192" s="540"/>
      <c r="AV192" s="540"/>
      <c r="AW192" s="540"/>
      <c r="AX192" s="540"/>
      <c r="AY192" s="540"/>
      <c r="AZ192" s="540"/>
      <c r="BA192" s="540"/>
      <c r="BB192" s="540"/>
      <c r="BC192" s="540"/>
      <c r="BD192" s="540"/>
      <c r="BE192" s="540"/>
      <c r="BF192" s="540"/>
      <c r="BG192" s="540"/>
      <c r="BH192" s="540"/>
      <c r="BI192" s="540"/>
      <c r="BJ192" s="540"/>
    </row>
    <row r="193" spans="1:62" x14ac:dyDescent="0.35">
      <c r="A193" s="563"/>
      <c r="B193" s="643"/>
      <c r="C193" s="644"/>
      <c r="D193" s="644"/>
      <c r="E193" s="645"/>
      <c r="F193" s="646"/>
      <c r="G193" s="563"/>
      <c r="H193" s="537"/>
      <c r="I193" s="537"/>
      <c r="J193" s="537"/>
      <c r="K193" s="537"/>
      <c r="L193" s="537"/>
      <c r="M193" s="537"/>
      <c r="N193" s="537"/>
      <c r="O193" s="537"/>
      <c r="P193" s="537"/>
      <c r="Q193" s="537"/>
      <c r="R193" s="537"/>
      <c r="S193" s="537"/>
      <c r="T193" s="537"/>
      <c r="U193" s="537"/>
      <c r="V193" s="537"/>
      <c r="W193" s="537"/>
      <c r="X193" s="537"/>
      <c r="Y193" s="537"/>
      <c r="Z193" s="537"/>
      <c r="AA193" s="537"/>
      <c r="AB193" s="537"/>
      <c r="AC193" s="537"/>
      <c r="AD193" s="537"/>
      <c r="AE193" s="537"/>
      <c r="AF193" s="537"/>
      <c r="AG193" s="537"/>
      <c r="AH193" s="537"/>
      <c r="AI193" s="537"/>
      <c r="AJ193" s="537"/>
      <c r="AK193" s="537"/>
      <c r="AL193" s="537"/>
      <c r="AM193" s="537"/>
      <c r="AN193" s="537"/>
      <c r="AO193" s="537"/>
      <c r="AP193" s="537"/>
      <c r="AQ193" s="537"/>
      <c r="AR193" s="540"/>
      <c r="AS193" s="540"/>
      <c r="AT193" s="540"/>
      <c r="AU193" s="540"/>
      <c r="AV193" s="540"/>
      <c r="AW193" s="540"/>
      <c r="AX193" s="540"/>
      <c r="AY193" s="540"/>
      <c r="AZ193" s="540"/>
      <c r="BA193" s="540"/>
      <c r="BB193" s="540"/>
      <c r="BC193" s="540"/>
      <c r="BD193" s="540"/>
      <c r="BE193" s="540"/>
      <c r="BF193" s="540"/>
      <c r="BG193" s="540"/>
      <c r="BH193" s="540"/>
      <c r="BI193" s="540"/>
      <c r="BJ193" s="540"/>
    </row>
    <row r="194" spans="1:62" x14ac:dyDescent="0.35">
      <c r="A194" s="563"/>
      <c r="B194" s="643"/>
      <c r="C194" s="644"/>
      <c r="D194" s="644"/>
      <c r="E194" s="645"/>
      <c r="F194" s="646"/>
      <c r="G194" s="563"/>
      <c r="H194" s="537"/>
      <c r="I194" s="537"/>
      <c r="J194" s="537"/>
      <c r="K194" s="537"/>
      <c r="L194" s="537"/>
      <c r="M194" s="537"/>
      <c r="N194" s="537"/>
      <c r="O194" s="537"/>
      <c r="P194" s="537"/>
      <c r="Q194" s="537"/>
      <c r="R194" s="537"/>
      <c r="S194" s="537"/>
      <c r="T194" s="537"/>
      <c r="U194" s="537"/>
      <c r="V194" s="537"/>
      <c r="W194" s="537"/>
      <c r="X194" s="537"/>
      <c r="Y194" s="537"/>
      <c r="Z194" s="537"/>
      <c r="AA194" s="537"/>
      <c r="AB194" s="537"/>
      <c r="AC194" s="537"/>
      <c r="AD194" s="537"/>
      <c r="AE194" s="537"/>
      <c r="AF194" s="537"/>
      <c r="AG194" s="537"/>
      <c r="AH194" s="537"/>
      <c r="AI194" s="537"/>
      <c r="AJ194" s="537"/>
      <c r="AK194" s="537"/>
      <c r="AL194" s="537"/>
      <c r="AM194" s="537"/>
      <c r="AN194" s="537"/>
      <c r="AO194" s="537"/>
      <c r="AP194" s="537"/>
      <c r="AQ194" s="537"/>
      <c r="AR194" s="540"/>
      <c r="AS194" s="540"/>
      <c r="AT194" s="540"/>
      <c r="AU194" s="540"/>
      <c r="AV194" s="540"/>
      <c r="AW194" s="540"/>
      <c r="AX194" s="540"/>
      <c r="AY194" s="540"/>
      <c r="AZ194" s="540"/>
      <c r="BA194" s="540"/>
      <c r="BB194" s="540"/>
      <c r="BC194" s="540"/>
      <c r="BD194" s="540"/>
      <c r="BE194" s="540"/>
      <c r="BF194" s="540"/>
      <c r="BG194" s="540"/>
      <c r="BH194" s="540"/>
      <c r="BI194" s="540"/>
      <c r="BJ194" s="540"/>
    </row>
    <row r="195" spans="1:62" x14ac:dyDescent="0.35">
      <c r="A195" s="563"/>
      <c r="B195" s="643"/>
      <c r="C195" s="644"/>
      <c r="D195" s="644"/>
      <c r="E195" s="645"/>
      <c r="F195" s="646"/>
      <c r="G195" s="563"/>
      <c r="H195" s="537"/>
      <c r="I195" s="537"/>
      <c r="J195" s="537"/>
      <c r="K195" s="537"/>
      <c r="L195" s="537"/>
      <c r="M195" s="537"/>
      <c r="N195" s="537"/>
      <c r="O195" s="537"/>
      <c r="P195" s="537"/>
      <c r="Q195" s="537"/>
      <c r="R195" s="537"/>
      <c r="S195" s="537"/>
      <c r="T195" s="537"/>
      <c r="U195" s="537"/>
      <c r="V195" s="537"/>
      <c r="W195" s="537"/>
      <c r="X195" s="537"/>
      <c r="Y195" s="537"/>
      <c r="Z195" s="537"/>
      <c r="AA195" s="537"/>
      <c r="AB195" s="537"/>
      <c r="AC195" s="537"/>
      <c r="AD195" s="537"/>
      <c r="AE195" s="537"/>
      <c r="AF195" s="537"/>
      <c r="AG195" s="537"/>
      <c r="AH195" s="537"/>
      <c r="AI195" s="537"/>
      <c r="AJ195" s="537"/>
      <c r="AK195" s="537"/>
      <c r="AL195" s="537"/>
      <c r="AM195" s="537"/>
      <c r="AN195" s="537"/>
      <c r="AO195" s="537"/>
      <c r="AP195" s="537"/>
      <c r="AQ195" s="537"/>
      <c r="AR195" s="540"/>
      <c r="AS195" s="540"/>
      <c r="AT195" s="540"/>
      <c r="AU195" s="540"/>
      <c r="AV195" s="540"/>
      <c r="AW195" s="540"/>
      <c r="AX195" s="540"/>
      <c r="AY195" s="540"/>
      <c r="AZ195" s="540"/>
      <c r="BA195" s="540"/>
      <c r="BB195" s="540"/>
      <c r="BC195" s="540"/>
      <c r="BD195" s="540"/>
      <c r="BE195" s="540"/>
      <c r="BF195" s="540"/>
      <c r="BG195" s="540"/>
      <c r="BH195" s="540"/>
      <c r="BI195" s="540"/>
      <c r="BJ195" s="540"/>
    </row>
    <row r="196" spans="1:62" x14ac:dyDescent="0.35">
      <c r="A196" s="563"/>
      <c r="B196" s="643"/>
      <c r="C196" s="644"/>
      <c r="D196" s="644"/>
      <c r="E196" s="645"/>
      <c r="F196" s="646"/>
      <c r="G196" s="563"/>
      <c r="H196" s="537"/>
      <c r="I196" s="537"/>
      <c r="J196" s="537"/>
      <c r="K196" s="537"/>
      <c r="L196" s="537"/>
      <c r="M196" s="537"/>
      <c r="N196" s="537"/>
      <c r="O196" s="537"/>
      <c r="P196" s="537"/>
      <c r="Q196" s="537"/>
      <c r="R196" s="537"/>
      <c r="S196" s="537"/>
      <c r="T196" s="537"/>
      <c r="U196" s="537"/>
      <c r="V196" s="537"/>
      <c r="W196" s="537"/>
      <c r="X196" s="537"/>
      <c r="Y196" s="537"/>
      <c r="Z196" s="537"/>
      <c r="AA196" s="537"/>
      <c r="AB196" s="537"/>
      <c r="AC196" s="537"/>
      <c r="AD196" s="537"/>
      <c r="AE196" s="537"/>
      <c r="AF196" s="537"/>
      <c r="AG196" s="537"/>
      <c r="AH196" s="537"/>
      <c r="AI196" s="537"/>
      <c r="AJ196" s="537"/>
      <c r="AK196" s="537"/>
      <c r="AL196" s="537"/>
      <c r="AM196" s="537"/>
      <c r="AN196" s="537"/>
      <c r="AO196" s="537"/>
      <c r="AP196" s="537"/>
      <c r="AQ196" s="537"/>
      <c r="AR196" s="540"/>
      <c r="AS196" s="540"/>
      <c r="AT196" s="540"/>
      <c r="AU196" s="540"/>
      <c r="AV196" s="540"/>
      <c r="AW196" s="540"/>
      <c r="AX196" s="540"/>
      <c r="AY196" s="540"/>
      <c r="AZ196" s="540"/>
      <c r="BA196" s="540"/>
      <c r="BB196" s="540"/>
      <c r="BC196" s="540"/>
      <c r="BD196" s="540"/>
      <c r="BE196" s="540"/>
      <c r="BF196" s="540"/>
      <c r="BG196" s="540"/>
      <c r="BH196" s="540"/>
      <c r="BI196" s="540"/>
      <c r="BJ196" s="540"/>
    </row>
    <row r="197" spans="1:62" x14ac:dyDescent="0.35">
      <c r="A197" s="563"/>
      <c r="B197" s="643"/>
      <c r="C197" s="644"/>
      <c r="D197" s="644"/>
      <c r="E197" s="645"/>
      <c r="F197" s="646"/>
      <c r="G197" s="563"/>
      <c r="H197" s="537"/>
      <c r="I197" s="537"/>
      <c r="J197" s="537"/>
      <c r="K197" s="537"/>
      <c r="L197" s="537"/>
      <c r="M197" s="537"/>
      <c r="N197" s="537"/>
      <c r="O197" s="537"/>
      <c r="P197" s="537"/>
      <c r="Q197" s="537"/>
      <c r="R197" s="537"/>
      <c r="S197" s="537"/>
      <c r="T197" s="537"/>
      <c r="U197" s="537"/>
      <c r="V197" s="537"/>
      <c r="W197" s="537"/>
      <c r="X197" s="537"/>
      <c r="Y197" s="537"/>
      <c r="Z197" s="537"/>
      <c r="AA197" s="537"/>
      <c r="AB197" s="537"/>
      <c r="AC197" s="537"/>
      <c r="AD197" s="537"/>
      <c r="AE197" s="537"/>
      <c r="AF197" s="537"/>
      <c r="AG197" s="537"/>
      <c r="AH197" s="537"/>
      <c r="AI197" s="537"/>
      <c r="AJ197" s="537"/>
      <c r="AK197" s="537"/>
      <c r="AL197" s="537"/>
      <c r="AM197" s="537"/>
      <c r="AN197" s="537"/>
      <c r="AO197" s="537"/>
      <c r="AP197" s="537"/>
      <c r="AQ197" s="537"/>
      <c r="AR197" s="540"/>
      <c r="AS197" s="540"/>
      <c r="AT197" s="540"/>
      <c r="AU197" s="540"/>
      <c r="AV197" s="540"/>
      <c r="AW197" s="540"/>
      <c r="AX197" s="540"/>
      <c r="AY197" s="540"/>
      <c r="AZ197" s="540"/>
      <c r="BA197" s="540"/>
      <c r="BB197" s="540"/>
      <c r="BC197" s="540"/>
      <c r="BD197" s="540"/>
      <c r="BE197" s="540"/>
      <c r="BF197" s="540"/>
      <c r="BG197" s="540"/>
      <c r="BH197" s="540"/>
      <c r="BI197" s="540"/>
      <c r="BJ197" s="540"/>
    </row>
    <row r="198" spans="1:62" x14ac:dyDescent="0.35">
      <c r="A198" s="563"/>
      <c r="B198" s="643"/>
      <c r="C198" s="644"/>
      <c r="D198" s="644"/>
      <c r="E198" s="645"/>
      <c r="F198" s="646"/>
      <c r="G198" s="563"/>
      <c r="H198" s="537"/>
      <c r="I198" s="537"/>
      <c r="J198" s="537"/>
      <c r="K198" s="537"/>
      <c r="L198" s="537"/>
      <c r="M198" s="537"/>
      <c r="N198" s="537"/>
      <c r="O198" s="537"/>
      <c r="P198" s="537"/>
      <c r="Q198" s="537"/>
      <c r="R198" s="537"/>
      <c r="S198" s="537"/>
      <c r="T198" s="537"/>
      <c r="U198" s="537"/>
      <c r="V198" s="537"/>
      <c r="W198" s="537"/>
      <c r="X198" s="537"/>
      <c r="Y198" s="537"/>
      <c r="Z198" s="537"/>
      <c r="AA198" s="537"/>
      <c r="AB198" s="537"/>
      <c r="AC198" s="537"/>
      <c r="AD198" s="537"/>
      <c r="AE198" s="537"/>
      <c r="AF198" s="537"/>
      <c r="AG198" s="537"/>
      <c r="AH198" s="537"/>
      <c r="AI198" s="537"/>
      <c r="AJ198" s="537"/>
      <c r="AK198" s="537"/>
      <c r="AL198" s="537"/>
      <c r="AM198" s="537"/>
      <c r="AN198" s="537"/>
      <c r="AO198" s="537"/>
      <c r="AP198" s="537"/>
      <c r="AQ198" s="537"/>
      <c r="AR198" s="540"/>
      <c r="AS198" s="540"/>
      <c r="AT198" s="540"/>
      <c r="AU198" s="540"/>
      <c r="AV198" s="540"/>
      <c r="AW198" s="540"/>
      <c r="AX198" s="540"/>
      <c r="AY198" s="540"/>
      <c r="AZ198" s="540"/>
      <c r="BA198" s="540"/>
      <c r="BB198" s="540"/>
      <c r="BC198" s="540"/>
      <c r="BD198" s="540"/>
      <c r="BE198" s="540"/>
      <c r="BF198" s="540"/>
      <c r="BG198" s="540"/>
      <c r="BH198" s="540"/>
      <c r="BI198" s="540"/>
      <c r="BJ198" s="540"/>
    </row>
    <row r="199" spans="1:62" x14ac:dyDescent="0.35">
      <c r="A199" s="563"/>
      <c r="B199" s="643"/>
      <c r="C199" s="644"/>
      <c r="D199" s="644"/>
      <c r="E199" s="645"/>
      <c r="F199" s="646"/>
      <c r="G199" s="563"/>
      <c r="H199" s="537"/>
      <c r="I199" s="537"/>
      <c r="J199" s="537"/>
      <c r="K199" s="537"/>
      <c r="L199" s="537"/>
      <c r="M199" s="537"/>
      <c r="N199" s="537"/>
      <c r="O199" s="537"/>
      <c r="P199" s="537"/>
      <c r="Q199" s="537"/>
      <c r="R199" s="537"/>
      <c r="S199" s="537"/>
      <c r="T199" s="537"/>
      <c r="U199" s="537"/>
      <c r="V199" s="537"/>
      <c r="W199" s="537"/>
      <c r="X199" s="537"/>
      <c r="Y199" s="537"/>
      <c r="Z199" s="537"/>
      <c r="AA199" s="537"/>
      <c r="AB199" s="537"/>
      <c r="AC199" s="537"/>
      <c r="AD199" s="537"/>
      <c r="AE199" s="537"/>
      <c r="AF199" s="537"/>
      <c r="AG199" s="537"/>
      <c r="AH199" s="537"/>
      <c r="AI199" s="537"/>
      <c r="AJ199" s="537"/>
      <c r="AK199" s="537"/>
      <c r="AL199" s="537"/>
      <c r="AM199" s="537"/>
      <c r="AN199" s="537"/>
      <c r="AO199" s="537"/>
      <c r="AP199" s="537"/>
      <c r="AQ199" s="537"/>
      <c r="AR199" s="540"/>
      <c r="AS199" s="540"/>
      <c r="AT199" s="540"/>
      <c r="AU199" s="540"/>
      <c r="AV199" s="540"/>
      <c r="AW199" s="540"/>
      <c r="AX199" s="540"/>
      <c r="AY199" s="540"/>
      <c r="AZ199" s="540"/>
      <c r="BA199" s="540"/>
      <c r="BB199" s="540"/>
      <c r="BC199" s="540"/>
      <c r="BD199" s="540"/>
      <c r="BE199" s="540"/>
      <c r="BF199" s="540"/>
      <c r="BG199" s="540"/>
      <c r="BH199" s="540"/>
      <c r="BI199" s="540"/>
      <c r="BJ199" s="540"/>
    </row>
    <row r="200" spans="1:62" x14ac:dyDescent="0.35">
      <c r="A200" s="563"/>
      <c r="B200" s="643"/>
      <c r="C200" s="644"/>
      <c r="D200" s="644"/>
      <c r="E200" s="645"/>
      <c r="F200" s="646"/>
      <c r="G200" s="563"/>
      <c r="H200" s="537"/>
      <c r="I200" s="537"/>
      <c r="J200" s="537"/>
      <c r="K200" s="537"/>
      <c r="L200" s="537"/>
      <c r="M200" s="537"/>
      <c r="N200" s="537"/>
      <c r="O200" s="537"/>
      <c r="P200" s="537"/>
      <c r="Q200" s="537"/>
      <c r="R200" s="537"/>
      <c r="S200" s="537"/>
      <c r="T200" s="537"/>
      <c r="U200" s="537"/>
      <c r="V200" s="537"/>
      <c r="W200" s="537"/>
      <c r="X200" s="537"/>
      <c r="Y200" s="537"/>
      <c r="Z200" s="537"/>
      <c r="AA200" s="537"/>
      <c r="AB200" s="537"/>
      <c r="AC200" s="537"/>
      <c r="AD200" s="537"/>
      <c r="AE200" s="537"/>
      <c r="AF200" s="537"/>
      <c r="AG200" s="537"/>
      <c r="AH200" s="537"/>
      <c r="AI200" s="537"/>
      <c r="AJ200" s="537"/>
      <c r="AK200" s="537"/>
      <c r="AL200" s="537"/>
      <c r="AM200" s="537"/>
      <c r="AN200" s="537"/>
      <c r="AO200" s="537"/>
      <c r="AP200" s="537"/>
      <c r="AQ200" s="537"/>
      <c r="AR200" s="540"/>
      <c r="AS200" s="540"/>
      <c r="AT200" s="540"/>
      <c r="AU200" s="540"/>
      <c r="AV200" s="540"/>
      <c r="AW200" s="540"/>
      <c r="AX200" s="540"/>
      <c r="AY200" s="540"/>
      <c r="AZ200" s="540"/>
      <c r="BA200" s="540"/>
      <c r="BB200" s="540"/>
      <c r="BC200" s="540"/>
      <c r="BD200" s="540"/>
      <c r="BE200" s="540"/>
      <c r="BF200" s="540"/>
      <c r="BG200" s="540"/>
      <c r="BH200" s="540"/>
      <c r="BI200" s="540"/>
      <c r="BJ200" s="540"/>
    </row>
    <row r="201" spans="1:62" x14ac:dyDescent="0.35">
      <c r="A201" s="563"/>
      <c r="B201" s="643"/>
      <c r="C201" s="644"/>
      <c r="D201" s="644"/>
      <c r="E201" s="645"/>
      <c r="F201" s="646"/>
      <c r="G201" s="563"/>
      <c r="H201" s="537"/>
      <c r="I201" s="537"/>
      <c r="J201" s="537"/>
      <c r="K201" s="537"/>
      <c r="L201" s="537"/>
      <c r="M201" s="537"/>
      <c r="N201" s="537"/>
      <c r="O201" s="537"/>
      <c r="P201" s="537"/>
      <c r="Q201" s="537"/>
      <c r="R201" s="537"/>
      <c r="S201" s="537"/>
      <c r="T201" s="537"/>
      <c r="U201" s="537"/>
      <c r="V201" s="537"/>
      <c r="W201" s="537"/>
      <c r="X201" s="537"/>
      <c r="Y201" s="537"/>
      <c r="Z201" s="537"/>
      <c r="AA201" s="537"/>
      <c r="AB201" s="537"/>
      <c r="AC201" s="537"/>
      <c r="AD201" s="537"/>
      <c r="AE201" s="537"/>
      <c r="AF201" s="537"/>
      <c r="AG201" s="537"/>
      <c r="AH201" s="537"/>
      <c r="AI201" s="537"/>
      <c r="AJ201" s="537"/>
      <c r="AK201" s="537"/>
      <c r="AL201" s="537"/>
      <c r="AM201" s="537"/>
      <c r="AN201" s="537"/>
      <c r="AO201" s="537"/>
      <c r="AP201" s="537"/>
      <c r="AQ201" s="537"/>
      <c r="AR201" s="540"/>
      <c r="AS201" s="540"/>
      <c r="AT201" s="540"/>
      <c r="AU201" s="540"/>
      <c r="AV201" s="540"/>
      <c r="AW201" s="540"/>
      <c r="AX201" s="540"/>
      <c r="AY201" s="540"/>
      <c r="AZ201" s="540"/>
      <c r="BA201" s="540"/>
      <c r="BB201" s="540"/>
      <c r="BC201" s="540"/>
      <c r="BD201" s="540"/>
      <c r="BE201" s="540"/>
      <c r="BF201" s="540"/>
      <c r="BG201" s="540"/>
      <c r="BH201" s="540"/>
      <c r="BI201" s="540"/>
      <c r="BJ201" s="540"/>
    </row>
    <row r="202" spans="1:62" x14ac:dyDescent="0.35">
      <c r="A202" s="563"/>
      <c r="B202" s="643"/>
      <c r="C202" s="644"/>
      <c r="D202" s="644"/>
      <c r="E202" s="645"/>
      <c r="F202" s="646"/>
      <c r="G202" s="563"/>
      <c r="H202" s="537"/>
      <c r="I202" s="537"/>
      <c r="J202" s="537"/>
      <c r="K202" s="537"/>
      <c r="L202" s="537"/>
      <c r="M202" s="537"/>
      <c r="N202" s="537"/>
      <c r="O202" s="537"/>
      <c r="P202" s="537"/>
      <c r="Q202" s="537"/>
      <c r="R202" s="537"/>
      <c r="S202" s="537"/>
      <c r="T202" s="537"/>
      <c r="U202" s="537"/>
      <c r="V202" s="537"/>
      <c r="W202" s="537"/>
      <c r="X202" s="537"/>
      <c r="Y202" s="537"/>
      <c r="Z202" s="537"/>
      <c r="AA202" s="537"/>
      <c r="AB202" s="537"/>
      <c r="AC202" s="537"/>
      <c r="AD202" s="537"/>
      <c r="AE202" s="537"/>
      <c r="AF202" s="537"/>
      <c r="AG202" s="537"/>
      <c r="AH202" s="537"/>
      <c r="AI202" s="537"/>
      <c r="AJ202" s="537"/>
      <c r="AK202" s="537"/>
      <c r="AL202" s="537"/>
      <c r="AM202" s="537"/>
      <c r="AN202" s="537"/>
      <c r="AO202" s="537"/>
      <c r="AP202" s="537"/>
      <c r="AQ202" s="537"/>
      <c r="AR202" s="540"/>
      <c r="AS202" s="540"/>
      <c r="AT202" s="540"/>
      <c r="AU202" s="540"/>
      <c r="AV202" s="540"/>
      <c r="AW202" s="540"/>
      <c r="AX202" s="540"/>
      <c r="AY202" s="540"/>
      <c r="AZ202" s="540"/>
      <c r="BA202" s="540"/>
      <c r="BB202" s="540"/>
      <c r="BC202" s="540"/>
      <c r="BD202" s="540"/>
      <c r="BE202" s="540"/>
      <c r="BF202" s="540"/>
      <c r="BG202" s="540"/>
      <c r="BH202" s="540"/>
      <c r="BI202" s="540"/>
      <c r="BJ202" s="540"/>
    </row>
    <row r="203" spans="1:62" x14ac:dyDescent="0.35">
      <c r="A203" s="563"/>
      <c r="B203" s="643"/>
      <c r="C203" s="644"/>
      <c r="D203" s="644"/>
      <c r="E203" s="645"/>
      <c r="F203" s="646"/>
      <c r="G203" s="563"/>
      <c r="H203" s="537"/>
      <c r="I203" s="537"/>
      <c r="J203" s="537"/>
      <c r="K203" s="537"/>
      <c r="L203" s="537"/>
      <c r="M203" s="537"/>
      <c r="N203" s="537"/>
      <c r="O203" s="537"/>
      <c r="P203" s="537"/>
      <c r="Q203" s="537"/>
      <c r="R203" s="537"/>
      <c r="S203" s="537"/>
      <c r="T203" s="537"/>
      <c r="U203" s="537"/>
      <c r="V203" s="537"/>
      <c r="W203" s="537"/>
      <c r="X203" s="537"/>
      <c r="Y203" s="537"/>
      <c r="Z203" s="537"/>
      <c r="AA203" s="537"/>
      <c r="AB203" s="537"/>
      <c r="AC203" s="537"/>
      <c r="AD203" s="537"/>
      <c r="AE203" s="537"/>
      <c r="AF203" s="537"/>
      <c r="AG203" s="537"/>
      <c r="AH203" s="537"/>
      <c r="AI203" s="537"/>
      <c r="AJ203" s="537"/>
      <c r="AK203" s="537"/>
      <c r="AL203" s="537"/>
      <c r="AM203" s="537"/>
      <c r="AN203" s="537"/>
      <c r="AO203" s="537"/>
      <c r="AP203" s="537"/>
      <c r="AQ203" s="537"/>
      <c r="AR203" s="540"/>
      <c r="AS203" s="540"/>
      <c r="AT203" s="540"/>
      <c r="AU203" s="540"/>
      <c r="AV203" s="540"/>
      <c r="AW203" s="540"/>
      <c r="AX203" s="540"/>
      <c r="AY203" s="540"/>
      <c r="AZ203" s="540"/>
      <c r="BA203" s="540"/>
      <c r="BB203" s="540"/>
      <c r="BC203" s="540"/>
      <c r="BD203" s="540"/>
      <c r="BE203" s="540"/>
      <c r="BF203" s="540"/>
      <c r="BG203" s="540"/>
      <c r="BH203" s="540"/>
      <c r="BI203" s="540"/>
      <c r="BJ203" s="540"/>
    </row>
    <row r="204" spans="1:62" x14ac:dyDescent="0.35">
      <c r="A204" s="563"/>
      <c r="B204" s="643"/>
      <c r="C204" s="644"/>
      <c r="D204" s="644"/>
      <c r="E204" s="645"/>
      <c r="F204" s="646"/>
      <c r="G204" s="563"/>
      <c r="H204" s="537"/>
      <c r="I204" s="537"/>
      <c r="J204" s="537"/>
      <c r="K204" s="537"/>
      <c r="L204" s="537"/>
      <c r="M204" s="537"/>
      <c r="N204" s="537"/>
      <c r="O204" s="537"/>
      <c r="P204" s="537"/>
      <c r="Q204" s="537"/>
      <c r="R204" s="537"/>
      <c r="S204" s="537"/>
      <c r="T204" s="537"/>
      <c r="U204" s="537"/>
      <c r="V204" s="537"/>
      <c r="W204" s="537"/>
      <c r="X204" s="537"/>
      <c r="Y204" s="537"/>
      <c r="Z204" s="537"/>
      <c r="AA204" s="537"/>
      <c r="AB204" s="537"/>
      <c r="AC204" s="537"/>
      <c r="AD204" s="537"/>
      <c r="AE204" s="537"/>
      <c r="AF204" s="537"/>
      <c r="AG204" s="537"/>
      <c r="AH204" s="537"/>
      <c r="AI204" s="537"/>
      <c r="AJ204" s="537"/>
      <c r="AK204" s="537"/>
      <c r="AL204" s="537"/>
      <c r="AM204" s="537"/>
      <c r="AN204" s="537"/>
      <c r="AO204" s="537"/>
      <c r="AP204" s="537"/>
      <c r="AQ204" s="537"/>
      <c r="AR204" s="540"/>
      <c r="AS204" s="540"/>
      <c r="AT204" s="540"/>
      <c r="AU204" s="540"/>
      <c r="AV204" s="540"/>
      <c r="AW204" s="540"/>
      <c r="AX204" s="540"/>
      <c r="AY204" s="540"/>
      <c r="AZ204" s="540"/>
      <c r="BA204" s="540"/>
      <c r="BB204" s="540"/>
      <c r="BC204" s="540"/>
      <c r="BD204" s="540"/>
      <c r="BE204" s="540"/>
      <c r="BF204" s="540"/>
      <c r="BG204" s="540"/>
      <c r="BH204" s="540"/>
      <c r="BI204" s="540"/>
      <c r="BJ204" s="540"/>
    </row>
    <row r="205" spans="1:62" x14ac:dyDescent="0.35">
      <c r="A205" s="563"/>
      <c r="B205" s="643"/>
      <c r="C205" s="644"/>
      <c r="D205" s="644"/>
      <c r="E205" s="645"/>
      <c r="F205" s="646"/>
      <c r="G205" s="563"/>
      <c r="H205" s="537"/>
      <c r="I205" s="537"/>
      <c r="J205" s="537"/>
      <c r="K205" s="537"/>
      <c r="L205" s="537"/>
      <c r="M205" s="537"/>
      <c r="N205" s="537"/>
      <c r="O205" s="537"/>
      <c r="P205" s="537"/>
      <c r="Q205" s="537"/>
      <c r="R205" s="537"/>
      <c r="S205" s="537"/>
      <c r="T205" s="537"/>
      <c r="U205" s="537"/>
      <c r="V205" s="537"/>
      <c r="W205" s="537"/>
      <c r="X205" s="537"/>
      <c r="Y205" s="537"/>
      <c r="Z205" s="537"/>
      <c r="AA205" s="537"/>
      <c r="AB205" s="537"/>
      <c r="AC205" s="537"/>
      <c r="AD205" s="537"/>
      <c r="AE205" s="537"/>
      <c r="AF205" s="537"/>
      <c r="AG205" s="537"/>
      <c r="AH205" s="537"/>
      <c r="AI205" s="537"/>
      <c r="AJ205" s="537"/>
      <c r="AK205" s="537"/>
      <c r="AL205" s="537"/>
      <c r="AM205" s="537"/>
      <c r="AN205" s="537"/>
      <c r="AO205" s="537"/>
      <c r="AP205" s="537"/>
      <c r="AQ205" s="537"/>
      <c r="AR205" s="540"/>
      <c r="AS205" s="540"/>
      <c r="AT205" s="540"/>
      <c r="AU205" s="540"/>
      <c r="AV205" s="540"/>
      <c r="AW205" s="540"/>
      <c r="AX205" s="540"/>
      <c r="AY205" s="540"/>
      <c r="AZ205" s="540"/>
      <c r="BA205" s="540"/>
      <c r="BB205" s="540"/>
      <c r="BC205" s="540"/>
      <c r="BD205" s="540"/>
      <c r="BE205" s="540"/>
      <c r="BF205" s="540"/>
      <c r="BG205" s="540"/>
      <c r="BH205" s="540"/>
      <c r="BI205" s="540"/>
      <c r="BJ205" s="540"/>
    </row>
    <row r="206" spans="1:62" x14ac:dyDescent="0.35">
      <c r="A206" s="563"/>
      <c r="B206" s="643"/>
      <c r="C206" s="644"/>
      <c r="D206" s="644"/>
      <c r="E206" s="645"/>
      <c r="F206" s="646"/>
      <c r="G206" s="563"/>
      <c r="H206" s="537"/>
      <c r="I206" s="537"/>
      <c r="J206" s="537"/>
      <c r="K206" s="537"/>
      <c r="L206" s="537"/>
      <c r="M206" s="537"/>
      <c r="N206" s="537"/>
      <c r="O206" s="537"/>
      <c r="P206" s="537"/>
      <c r="Q206" s="537"/>
      <c r="R206" s="537"/>
      <c r="S206" s="537"/>
      <c r="T206" s="537"/>
      <c r="U206" s="537"/>
      <c r="V206" s="537"/>
      <c r="W206" s="537"/>
      <c r="X206" s="537"/>
      <c r="Y206" s="537"/>
      <c r="Z206" s="537"/>
      <c r="AA206" s="537"/>
      <c r="AB206" s="537"/>
      <c r="AC206" s="537"/>
      <c r="AD206" s="537"/>
      <c r="AE206" s="537"/>
      <c r="AF206" s="537"/>
      <c r="AG206" s="537"/>
      <c r="AH206" s="537"/>
      <c r="AI206" s="537"/>
      <c r="AJ206" s="537"/>
      <c r="AK206" s="537"/>
      <c r="AL206" s="537"/>
      <c r="AM206" s="537"/>
      <c r="AN206" s="537"/>
      <c r="AO206" s="537"/>
      <c r="AP206" s="537"/>
      <c r="AQ206" s="537"/>
      <c r="AR206" s="540"/>
      <c r="AS206" s="540"/>
      <c r="AT206" s="540"/>
      <c r="AU206" s="540"/>
      <c r="AV206" s="540"/>
      <c r="AW206" s="540"/>
      <c r="AX206" s="540"/>
      <c r="AY206" s="540"/>
      <c r="AZ206" s="540"/>
      <c r="BA206" s="540"/>
      <c r="BB206" s="540"/>
      <c r="BC206" s="540"/>
      <c r="BD206" s="540"/>
      <c r="BE206" s="540"/>
      <c r="BF206" s="540"/>
      <c r="BG206" s="540"/>
      <c r="BH206" s="540"/>
      <c r="BI206" s="540"/>
      <c r="BJ206" s="540"/>
    </row>
    <row r="207" spans="1:62" x14ac:dyDescent="0.35">
      <c r="A207" s="563"/>
      <c r="B207" s="643"/>
      <c r="C207" s="644"/>
      <c r="D207" s="644"/>
      <c r="E207" s="645"/>
      <c r="F207" s="646"/>
      <c r="G207" s="563"/>
      <c r="H207" s="537"/>
      <c r="I207" s="537"/>
      <c r="J207" s="537"/>
      <c r="K207" s="537"/>
      <c r="L207" s="537"/>
      <c r="M207" s="537"/>
      <c r="N207" s="537"/>
      <c r="O207" s="537"/>
      <c r="P207" s="537"/>
      <c r="Q207" s="537"/>
      <c r="R207" s="537"/>
      <c r="S207" s="537"/>
      <c r="T207" s="537"/>
      <c r="U207" s="537"/>
      <c r="V207" s="537"/>
      <c r="W207" s="537"/>
      <c r="X207" s="537"/>
      <c r="Y207" s="537"/>
      <c r="Z207" s="537"/>
      <c r="AA207" s="537"/>
      <c r="AB207" s="537"/>
      <c r="AC207" s="537"/>
      <c r="AD207" s="537"/>
      <c r="AE207" s="537"/>
      <c r="AF207" s="537"/>
      <c r="AG207" s="537"/>
      <c r="AH207" s="537"/>
      <c r="AI207" s="537"/>
      <c r="AJ207" s="537"/>
      <c r="AK207" s="537"/>
      <c r="AL207" s="537"/>
      <c r="AM207" s="537"/>
      <c r="AN207" s="537"/>
      <c r="AO207" s="537"/>
      <c r="AP207" s="537"/>
      <c r="AQ207" s="537"/>
      <c r="AR207" s="540"/>
      <c r="AS207" s="540"/>
      <c r="AT207" s="540"/>
      <c r="AU207" s="540"/>
      <c r="AV207" s="540"/>
      <c r="AW207" s="540"/>
      <c r="AX207" s="540"/>
      <c r="AY207" s="540"/>
      <c r="AZ207" s="540"/>
      <c r="BA207" s="540"/>
      <c r="BB207" s="540"/>
      <c r="BC207" s="540"/>
      <c r="BD207" s="540"/>
      <c r="BE207" s="540"/>
      <c r="BF207" s="540"/>
      <c r="BG207" s="540"/>
      <c r="BH207" s="540"/>
      <c r="BI207" s="540"/>
      <c r="BJ207" s="540"/>
    </row>
    <row r="208" spans="1:62" x14ac:dyDescent="0.35">
      <c r="A208" s="563"/>
      <c r="B208" s="643"/>
      <c r="C208" s="644"/>
      <c r="D208" s="644"/>
      <c r="E208" s="645"/>
      <c r="F208" s="646"/>
      <c r="G208" s="563"/>
      <c r="H208" s="537"/>
      <c r="I208" s="537"/>
      <c r="J208" s="537"/>
      <c r="K208" s="537"/>
      <c r="L208" s="537"/>
      <c r="M208" s="537"/>
      <c r="N208" s="537"/>
      <c r="O208" s="537"/>
      <c r="P208" s="537"/>
      <c r="Q208" s="537"/>
      <c r="R208" s="537"/>
      <c r="S208" s="537"/>
      <c r="T208" s="537"/>
      <c r="U208" s="537"/>
      <c r="V208" s="537"/>
      <c r="W208" s="537"/>
      <c r="X208" s="537"/>
      <c r="Y208" s="537"/>
      <c r="Z208" s="537"/>
      <c r="AA208" s="537"/>
      <c r="AB208" s="537"/>
      <c r="AC208" s="537"/>
      <c r="AD208" s="537"/>
      <c r="AE208" s="537"/>
      <c r="AF208" s="537"/>
      <c r="AG208" s="537"/>
      <c r="AH208" s="537"/>
      <c r="AI208" s="537"/>
      <c r="AJ208" s="537"/>
      <c r="AK208" s="537"/>
      <c r="AL208" s="537"/>
      <c r="AM208" s="537"/>
      <c r="AN208" s="537"/>
      <c r="AO208" s="537"/>
      <c r="AP208" s="537"/>
      <c r="AQ208" s="537"/>
      <c r="AR208" s="540"/>
      <c r="AS208" s="540"/>
      <c r="AT208" s="540"/>
      <c r="AU208" s="540"/>
      <c r="AV208" s="540"/>
      <c r="AW208" s="540"/>
      <c r="AX208" s="540"/>
      <c r="AY208" s="540"/>
      <c r="AZ208" s="540"/>
      <c r="BA208" s="540"/>
      <c r="BB208" s="540"/>
      <c r="BC208" s="540"/>
      <c r="BD208" s="540"/>
      <c r="BE208" s="540"/>
      <c r="BF208" s="540"/>
      <c r="BG208" s="540"/>
      <c r="BH208" s="540"/>
      <c r="BI208" s="540"/>
      <c r="BJ208" s="540"/>
    </row>
    <row r="209" spans="1:62" x14ac:dyDescent="0.35">
      <c r="A209" s="563"/>
      <c r="B209" s="643"/>
      <c r="C209" s="644"/>
      <c r="D209" s="644"/>
      <c r="E209" s="645"/>
      <c r="F209" s="646"/>
      <c r="G209" s="563"/>
      <c r="H209" s="537"/>
      <c r="I209" s="537"/>
      <c r="J209" s="537"/>
      <c r="K209" s="537"/>
      <c r="L209" s="537"/>
      <c r="M209" s="537"/>
      <c r="N209" s="537"/>
      <c r="O209" s="537"/>
      <c r="P209" s="537"/>
      <c r="Q209" s="537"/>
      <c r="R209" s="537"/>
      <c r="S209" s="537"/>
      <c r="T209" s="537"/>
      <c r="U209" s="537"/>
      <c r="V209" s="537"/>
      <c r="W209" s="537"/>
      <c r="X209" s="537"/>
      <c r="Y209" s="537"/>
      <c r="Z209" s="537"/>
      <c r="AA209" s="537"/>
      <c r="AB209" s="537"/>
      <c r="AC209" s="537"/>
      <c r="AD209" s="537"/>
      <c r="AE209" s="537"/>
      <c r="AF209" s="537"/>
      <c r="AG209" s="537"/>
      <c r="AH209" s="537"/>
      <c r="AI209" s="537"/>
      <c r="AJ209" s="537"/>
      <c r="AK209" s="537"/>
      <c r="AL209" s="537"/>
      <c r="AM209" s="537"/>
      <c r="AN209" s="537"/>
      <c r="AO209" s="537"/>
      <c r="AP209" s="537"/>
      <c r="AQ209" s="537"/>
      <c r="AR209" s="540"/>
      <c r="AS209" s="540"/>
      <c r="AT209" s="540"/>
      <c r="AU209" s="540"/>
      <c r="AV209" s="540"/>
      <c r="AW209" s="540"/>
      <c r="AX209" s="540"/>
      <c r="AY209" s="540"/>
      <c r="AZ209" s="540"/>
      <c r="BA209" s="540"/>
      <c r="BB209" s="540"/>
      <c r="BC209" s="540"/>
      <c r="BD209" s="540"/>
      <c r="BE209" s="540"/>
      <c r="BF209" s="540"/>
      <c r="BG209" s="540"/>
      <c r="BH209" s="540"/>
      <c r="BI209" s="540"/>
      <c r="BJ209" s="540"/>
    </row>
    <row r="210" spans="1:62" x14ac:dyDescent="0.35">
      <c r="A210" s="563"/>
      <c r="B210" s="643"/>
      <c r="C210" s="644"/>
      <c r="D210" s="644"/>
      <c r="E210" s="645"/>
      <c r="F210" s="646"/>
      <c r="G210" s="563"/>
      <c r="H210" s="537"/>
      <c r="I210" s="537"/>
      <c r="J210" s="537"/>
      <c r="K210" s="537"/>
      <c r="L210" s="537"/>
      <c r="M210" s="537"/>
      <c r="N210" s="537"/>
      <c r="O210" s="537"/>
      <c r="P210" s="537"/>
      <c r="Q210" s="537"/>
      <c r="R210" s="537"/>
      <c r="S210" s="537"/>
      <c r="T210" s="537"/>
      <c r="U210" s="537"/>
      <c r="V210" s="537"/>
      <c r="W210" s="537"/>
      <c r="X210" s="537"/>
      <c r="Y210" s="537"/>
      <c r="Z210" s="537"/>
      <c r="AA210" s="537"/>
      <c r="AB210" s="537"/>
      <c r="AC210" s="537"/>
      <c r="AD210" s="537"/>
      <c r="AE210" s="537"/>
      <c r="AF210" s="537"/>
      <c r="AG210" s="537"/>
      <c r="AH210" s="537"/>
      <c r="AI210" s="537"/>
      <c r="AJ210" s="537"/>
      <c r="AK210" s="537"/>
      <c r="AL210" s="537"/>
      <c r="AM210" s="537"/>
      <c r="AN210" s="537"/>
      <c r="AO210" s="537"/>
      <c r="AP210" s="537"/>
      <c r="AQ210" s="537"/>
      <c r="AR210" s="540"/>
      <c r="AS210" s="540"/>
      <c r="AT210" s="540"/>
      <c r="AU210" s="540"/>
      <c r="AV210" s="540"/>
      <c r="AW210" s="540"/>
      <c r="AX210" s="540"/>
      <c r="AY210" s="540"/>
      <c r="AZ210" s="540"/>
      <c r="BA210" s="540"/>
      <c r="BB210" s="540"/>
      <c r="BC210" s="540"/>
      <c r="BD210" s="540"/>
      <c r="BE210" s="540"/>
      <c r="BF210" s="540"/>
      <c r="BG210" s="540"/>
      <c r="BH210" s="540"/>
      <c r="BI210" s="540"/>
      <c r="BJ210" s="540"/>
    </row>
    <row r="211" spans="1:62" x14ac:dyDescent="0.35">
      <c r="A211" s="563"/>
      <c r="B211" s="643"/>
      <c r="C211" s="644"/>
      <c r="D211" s="644"/>
      <c r="E211" s="645"/>
      <c r="F211" s="646"/>
      <c r="G211" s="563"/>
      <c r="H211" s="537"/>
      <c r="I211" s="537"/>
      <c r="J211" s="537"/>
      <c r="K211" s="537"/>
      <c r="L211" s="537"/>
      <c r="M211" s="537"/>
      <c r="N211" s="537"/>
      <c r="O211" s="537"/>
      <c r="P211" s="537"/>
      <c r="Q211" s="537"/>
      <c r="R211" s="537"/>
      <c r="S211" s="537"/>
      <c r="T211" s="537"/>
      <c r="U211" s="537"/>
      <c r="V211" s="537"/>
      <c r="W211" s="537"/>
      <c r="X211" s="537"/>
      <c r="Y211" s="537"/>
      <c r="Z211" s="537"/>
      <c r="AA211" s="537"/>
      <c r="AB211" s="537"/>
      <c r="AC211" s="537"/>
      <c r="AD211" s="537"/>
      <c r="AE211" s="537"/>
      <c r="AF211" s="537"/>
      <c r="AG211" s="537"/>
      <c r="AH211" s="537"/>
      <c r="AI211" s="537"/>
      <c r="AJ211" s="537"/>
      <c r="AK211" s="537"/>
      <c r="AL211" s="537"/>
      <c r="AM211" s="537"/>
      <c r="AN211" s="537"/>
      <c r="AO211" s="537"/>
      <c r="AP211" s="537"/>
      <c r="AQ211" s="537"/>
      <c r="AR211" s="540"/>
      <c r="AS211" s="540"/>
      <c r="AT211" s="540"/>
      <c r="AU211" s="540"/>
      <c r="AV211" s="540"/>
      <c r="AW211" s="540"/>
      <c r="AX211" s="540"/>
      <c r="AY211" s="540"/>
      <c r="AZ211" s="540"/>
      <c r="BA211" s="540"/>
      <c r="BB211" s="540"/>
      <c r="BC211" s="540"/>
      <c r="BD211" s="540"/>
      <c r="BE211" s="540"/>
      <c r="BF211" s="540"/>
      <c r="BG211" s="540"/>
      <c r="BH211" s="540"/>
      <c r="BI211" s="540"/>
      <c r="BJ211" s="540"/>
    </row>
    <row r="212" spans="1:62" x14ac:dyDescent="0.35">
      <c r="A212" s="563"/>
      <c r="B212" s="643"/>
      <c r="C212" s="644"/>
      <c r="D212" s="644"/>
      <c r="E212" s="645"/>
      <c r="F212" s="646"/>
      <c r="G212" s="563"/>
      <c r="H212" s="537"/>
      <c r="I212" s="537"/>
      <c r="J212" s="537"/>
      <c r="K212" s="537"/>
      <c r="L212" s="537"/>
      <c r="M212" s="537"/>
      <c r="N212" s="537"/>
      <c r="O212" s="537"/>
      <c r="P212" s="537"/>
      <c r="Q212" s="537"/>
      <c r="R212" s="537"/>
      <c r="S212" s="537"/>
      <c r="T212" s="537"/>
      <c r="U212" s="537"/>
      <c r="V212" s="537"/>
      <c r="W212" s="537"/>
      <c r="X212" s="537"/>
      <c r="Y212" s="537"/>
      <c r="Z212" s="537"/>
      <c r="AA212" s="537"/>
      <c r="AB212" s="537"/>
      <c r="AC212" s="537"/>
      <c r="AD212" s="537"/>
      <c r="AE212" s="537"/>
      <c r="AF212" s="537"/>
      <c r="AG212" s="537"/>
      <c r="AH212" s="537"/>
      <c r="AI212" s="537"/>
      <c r="AJ212" s="537"/>
      <c r="AK212" s="537"/>
      <c r="AL212" s="537"/>
      <c r="AM212" s="537"/>
      <c r="AN212" s="537"/>
      <c r="AO212" s="537"/>
      <c r="AP212" s="537"/>
      <c r="AQ212" s="537"/>
      <c r="AR212" s="540"/>
      <c r="AS212" s="540"/>
      <c r="AT212" s="540"/>
      <c r="AU212" s="540"/>
      <c r="AV212" s="540"/>
      <c r="AW212" s="540"/>
      <c r="AX212" s="540"/>
      <c r="AY212" s="540"/>
      <c r="AZ212" s="540"/>
      <c r="BA212" s="540"/>
      <c r="BB212" s="540"/>
      <c r="BC212" s="540"/>
      <c r="BD212" s="540"/>
      <c r="BE212" s="540"/>
      <c r="BF212" s="540"/>
      <c r="BG212" s="540"/>
      <c r="BH212" s="540"/>
      <c r="BI212" s="540"/>
      <c r="BJ212" s="540"/>
    </row>
    <row r="213" spans="1:62" x14ac:dyDescent="0.35">
      <c r="A213" s="563"/>
      <c r="B213" s="643"/>
      <c r="C213" s="644"/>
      <c r="D213" s="644"/>
      <c r="E213" s="645"/>
      <c r="F213" s="646"/>
      <c r="G213" s="563"/>
      <c r="H213" s="537"/>
      <c r="I213" s="537"/>
      <c r="J213" s="537"/>
      <c r="K213" s="537"/>
      <c r="L213" s="537"/>
      <c r="M213" s="537"/>
      <c r="N213" s="537"/>
      <c r="O213" s="537"/>
      <c r="P213" s="537"/>
      <c r="Q213" s="537"/>
      <c r="R213" s="537"/>
      <c r="S213" s="537"/>
      <c r="T213" s="537"/>
      <c r="U213" s="537"/>
      <c r="V213" s="537"/>
      <c r="W213" s="537"/>
      <c r="X213" s="537"/>
      <c r="Y213" s="537"/>
      <c r="Z213" s="537"/>
      <c r="AA213" s="537"/>
      <c r="AB213" s="537"/>
      <c r="AC213" s="537"/>
      <c r="AD213" s="537"/>
      <c r="AE213" s="537"/>
      <c r="AF213" s="537"/>
      <c r="AG213" s="537"/>
      <c r="AH213" s="537"/>
      <c r="AI213" s="537"/>
      <c r="AJ213" s="537"/>
      <c r="AK213" s="537"/>
      <c r="AL213" s="537"/>
      <c r="AM213" s="537"/>
      <c r="AN213" s="537"/>
      <c r="AO213" s="537"/>
      <c r="AP213" s="537"/>
      <c r="AQ213" s="537"/>
      <c r="AR213" s="540"/>
      <c r="AS213" s="540"/>
      <c r="AT213" s="540"/>
      <c r="AU213" s="540"/>
      <c r="AV213" s="540"/>
      <c r="AW213" s="540"/>
      <c r="AX213" s="540"/>
      <c r="AY213" s="540"/>
      <c r="AZ213" s="540"/>
      <c r="BA213" s="540"/>
      <c r="BB213" s="540"/>
      <c r="BC213" s="540"/>
      <c r="BD213" s="540"/>
      <c r="BE213" s="540"/>
      <c r="BF213" s="540"/>
      <c r="BG213" s="540"/>
      <c r="BH213" s="540"/>
      <c r="BI213" s="540"/>
      <c r="BJ213" s="540"/>
    </row>
    <row r="214" spans="1:62" x14ac:dyDescent="0.35">
      <c r="A214" s="563"/>
      <c r="B214" s="643"/>
      <c r="C214" s="644"/>
      <c r="D214" s="644"/>
      <c r="E214" s="645"/>
      <c r="F214" s="646"/>
      <c r="G214" s="563"/>
      <c r="H214" s="537"/>
      <c r="I214" s="537"/>
      <c r="J214" s="537"/>
      <c r="K214" s="537"/>
      <c r="L214" s="537"/>
      <c r="M214" s="537"/>
      <c r="N214" s="537"/>
      <c r="O214" s="537"/>
      <c r="P214" s="537"/>
      <c r="Q214" s="537"/>
      <c r="R214" s="537"/>
      <c r="S214" s="537"/>
      <c r="T214" s="537"/>
      <c r="U214" s="537"/>
      <c r="V214" s="537"/>
      <c r="W214" s="537"/>
      <c r="X214" s="537"/>
      <c r="Y214" s="537"/>
      <c r="Z214" s="537"/>
      <c r="AA214" s="537"/>
      <c r="AB214" s="537"/>
      <c r="AC214" s="537"/>
      <c r="AD214" s="537"/>
      <c r="AE214" s="537"/>
      <c r="AF214" s="537"/>
      <c r="AG214" s="537"/>
      <c r="AH214" s="537"/>
      <c r="AI214" s="537"/>
      <c r="AJ214" s="537"/>
      <c r="AK214" s="537"/>
      <c r="AL214" s="537"/>
      <c r="AM214" s="537"/>
      <c r="AN214" s="537"/>
      <c r="AO214" s="537"/>
      <c r="AP214" s="537"/>
      <c r="AQ214" s="537"/>
      <c r="AR214" s="540"/>
      <c r="AS214" s="540"/>
      <c r="AT214" s="540"/>
      <c r="AU214" s="540"/>
      <c r="AV214" s="540"/>
      <c r="AW214" s="540"/>
      <c r="AX214" s="540"/>
      <c r="AY214" s="540"/>
      <c r="AZ214" s="540"/>
      <c r="BA214" s="540"/>
      <c r="BB214" s="540"/>
      <c r="BC214" s="540"/>
      <c r="BD214" s="540"/>
      <c r="BE214" s="540"/>
      <c r="BF214" s="540"/>
      <c r="BG214" s="540"/>
      <c r="BH214" s="540"/>
      <c r="BI214" s="540"/>
      <c r="BJ214" s="540"/>
    </row>
    <row r="215" spans="1:62" x14ac:dyDescent="0.35">
      <c r="A215" s="563"/>
      <c r="B215" s="643"/>
      <c r="C215" s="644"/>
      <c r="D215" s="644"/>
      <c r="E215" s="645"/>
      <c r="F215" s="646"/>
      <c r="G215" s="563"/>
      <c r="H215" s="537"/>
      <c r="I215" s="537"/>
      <c r="J215" s="537"/>
      <c r="K215" s="537"/>
      <c r="L215" s="537"/>
      <c r="M215" s="537"/>
      <c r="N215" s="537"/>
      <c r="O215" s="537"/>
      <c r="P215" s="537"/>
      <c r="Q215" s="537"/>
      <c r="R215" s="537"/>
      <c r="S215" s="537"/>
      <c r="T215" s="537"/>
      <c r="U215" s="537"/>
      <c r="V215" s="537"/>
      <c r="W215" s="537"/>
      <c r="X215" s="537"/>
      <c r="Y215" s="537"/>
      <c r="Z215" s="537"/>
      <c r="AA215" s="537"/>
      <c r="AB215" s="537"/>
      <c r="AC215" s="537"/>
      <c r="AD215" s="537"/>
      <c r="AE215" s="537"/>
      <c r="AF215" s="537"/>
      <c r="AG215" s="537"/>
      <c r="AH215" s="537"/>
      <c r="AI215" s="537"/>
      <c r="AJ215" s="537"/>
      <c r="AK215" s="537"/>
      <c r="AL215" s="537"/>
      <c r="AM215" s="537"/>
      <c r="AN215" s="537"/>
      <c r="AO215" s="537"/>
      <c r="AP215" s="537"/>
      <c r="AQ215" s="537"/>
      <c r="AR215" s="540"/>
      <c r="AS215" s="540"/>
      <c r="AT215" s="540"/>
      <c r="AU215" s="540"/>
      <c r="AV215" s="540"/>
      <c r="AW215" s="540"/>
      <c r="AX215" s="540"/>
      <c r="AY215" s="540"/>
      <c r="AZ215" s="540"/>
      <c r="BA215" s="540"/>
      <c r="BB215" s="540"/>
      <c r="BC215" s="540"/>
      <c r="BD215" s="540"/>
      <c r="BE215" s="540"/>
      <c r="BF215" s="540"/>
      <c r="BG215" s="540"/>
      <c r="BH215" s="540"/>
      <c r="BI215" s="540"/>
      <c r="BJ215" s="540"/>
    </row>
    <row r="216" spans="1:62" x14ac:dyDescent="0.35">
      <c r="A216" s="563"/>
      <c r="B216" s="643"/>
      <c r="C216" s="644"/>
      <c r="D216" s="644"/>
      <c r="E216" s="645"/>
      <c r="F216" s="646"/>
      <c r="G216" s="563"/>
      <c r="H216" s="537"/>
      <c r="I216" s="537"/>
      <c r="J216" s="537"/>
      <c r="K216" s="537"/>
      <c r="L216" s="537"/>
      <c r="M216" s="537"/>
      <c r="N216" s="537"/>
      <c r="O216" s="537"/>
      <c r="P216" s="537"/>
      <c r="Q216" s="537"/>
      <c r="R216" s="537"/>
      <c r="S216" s="537"/>
      <c r="T216" s="537"/>
      <c r="U216" s="537"/>
      <c r="V216" s="537"/>
      <c r="W216" s="537"/>
      <c r="X216" s="537"/>
      <c r="Y216" s="537"/>
      <c r="Z216" s="537"/>
      <c r="AA216" s="537"/>
      <c r="AB216" s="537"/>
      <c r="AC216" s="537"/>
      <c r="AD216" s="537"/>
      <c r="AE216" s="537"/>
      <c r="AF216" s="537"/>
      <c r="AG216" s="537"/>
      <c r="AH216" s="537"/>
      <c r="AI216" s="537"/>
      <c r="AJ216" s="537"/>
      <c r="AK216" s="537"/>
      <c r="AL216" s="537"/>
      <c r="AM216" s="537"/>
      <c r="AN216" s="537"/>
      <c r="AO216" s="537"/>
      <c r="AP216" s="537"/>
      <c r="AQ216" s="537"/>
      <c r="AR216" s="540"/>
      <c r="AS216" s="540"/>
      <c r="AT216" s="540"/>
      <c r="AU216" s="540"/>
      <c r="AV216" s="540"/>
      <c r="AW216" s="540"/>
      <c r="AX216" s="540"/>
      <c r="AY216" s="540"/>
      <c r="AZ216" s="540"/>
      <c r="BA216" s="540"/>
      <c r="BB216" s="540"/>
      <c r="BC216" s="540"/>
      <c r="BD216" s="540"/>
      <c r="BE216" s="540"/>
      <c r="BF216" s="540"/>
      <c r="BG216" s="540"/>
      <c r="BH216" s="540"/>
      <c r="BI216" s="540"/>
      <c r="BJ216" s="540"/>
    </row>
    <row r="217" spans="1:62" x14ac:dyDescent="0.35">
      <c r="A217" s="563"/>
      <c r="B217" s="643"/>
      <c r="C217" s="644"/>
      <c r="D217" s="644"/>
      <c r="E217" s="645"/>
      <c r="F217" s="646"/>
      <c r="G217" s="563"/>
      <c r="H217" s="537"/>
      <c r="I217" s="537"/>
      <c r="J217" s="537"/>
      <c r="K217" s="537"/>
      <c r="L217" s="537"/>
      <c r="M217" s="537"/>
      <c r="N217" s="537"/>
      <c r="O217" s="537"/>
      <c r="P217" s="537"/>
      <c r="Q217" s="537"/>
      <c r="R217" s="537"/>
      <c r="S217" s="537"/>
      <c r="T217" s="537"/>
      <c r="U217" s="537"/>
      <c r="V217" s="537"/>
      <c r="W217" s="537"/>
      <c r="X217" s="537"/>
      <c r="Y217" s="537"/>
      <c r="Z217" s="537"/>
      <c r="AA217" s="537"/>
      <c r="AB217" s="537"/>
      <c r="AC217" s="537"/>
      <c r="AD217" s="537"/>
      <c r="AE217" s="537"/>
      <c r="AF217" s="537"/>
      <c r="AG217" s="537"/>
      <c r="AH217" s="537"/>
      <c r="AI217" s="537"/>
      <c r="AJ217" s="537"/>
      <c r="AK217" s="537"/>
      <c r="AL217" s="537"/>
      <c r="AM217" s="537"/>
      <c r="AN217" s="537"/>
      <c r="AO217" s="537"/>
      <c r="AP217" s="537"/>
      <c r="AQ217" s="537"/>
      <c r="AR217" s="540"/>
      <c r="AS217" s="540"/>
      <c r="AT217" s="540"/>
      <c r="AU217" s="540"/>
      <c r="AV217" s="540"/>
      <c r="AW217" s="540"/>
      <c r="AX217" s="540"/>
      <c r="AY217" s="540"/>
      <c r="AZ217" s="540"/>
      <c r="BA217" s="540"/>
      <c r="BB217" s="540"/>
      <c r="BC217" s="540"/>
      <c r="BD217" s="540"/>
      <c r="BE217" s="540"/>
      <c r="BF217" s="540"/>
      <c r="BG217" s="540"/>
      <c r="BH217" s="540"/>
      <c r="BI217" s="540"/>
      <c r="BJ217" s="540"/>
    </row>
    <row r="218" spans="1:62" x14ac:dyDescent="0.35">
      <c r="A218" s="563"/>
      <c r="B218" s="643"/>
      <c r="C218" s="644"/>
      <c r="D218" s="644"/>
      <c r="E218" s="645"/>
      <c r="F218" s="646"/>
      <c r="G218" s="563"/>
      <c r="H218" s="537"/>
      <c r="I218" s="537"/>
      <c r="J218" s="537"/>
      <c r="K218" s="537"/>
      <c r="L218" s="537"/>
      <c r="M218" s="537"/>
      <c r="N218" s="537"/>
      <c r="O218" s="537"/>
      <c r="P218" s="537"/>
      <c r="Q218" s="537"/>
      <c r="R218" s="537"/>
      <c r="S218" s="537"/>
      <c r="T218" s="537"/>
      <c r="U218" s="537"/>
      <c r="V218" s="537"/>
      <c r="W218" s="537"/>
      <c r="X218" s="537"/>
      <c r="Y218" s="537"/>
      <c r="Z218" s="537"/>
      <c r="AA218" s="537"/>
      <c r="AB218" s="537"/>
      <c r="AC218" s="537"/>
      <c r="AD218" s="537"/>
      <c r="AE218" s="537"/>
      <c r="AF218" s="537"/>
      <c r="AG218" s="537"/>
      <c r="AH218" s="537"/>
      <c r="AI218" s="537"/>
      <c r="AJ218" s="537"/>
      <c r="AK218" s="537"/>
      <c r="AL218" s="537"/>
      <c r="AM218" s="537"/>
      <c r="AN218" s="537"/>
      <c r="AO218" s="537"/>
      <c r="AP218" s="537"/>
      <c r="AQ218" s="537"/>
      <c r="AR218" s="540"/>
      <c r="AS218" s="540"/>
      <c r="AT218" s="540"/>
      <c r="AU218" s="540"/>
      <c r="AV218" s="540"/>
      <c r="AW218" s="540"/>
      <c r="AX218" s="540"/>
      <c r="AY218" s="540"/>
      <c r="AZ218" s="540"/>
      <c r="BA218" s="540"/>
      <c r="BB218" s="540"/>
      <c r="BC218" s="540"/>
      <c r="BD218" s="540"/>
      <c r="BE218" s="540"/>
      <c r="BF218" s="540"/>
      <c r="BG218" s="540"/>
      <c r="BH218" s="540"/>
      <c r="BI218" s="540"/>
      <c r="BJ218" s="540"/>
    </row>
    <row r="219" spans="1:62" x14ac:dyDescent="0.35">
      <c r="A219" s="563"/>
      <c r="B219" s="643"/>
      <c r="C219" s="644"/>
      <c r="D219" s="644"/>
      <c r="E219" s="645"/>
      <c r="F219" s="646"/>
      <c r="G219" s="563"/>
      <c r="H219" s="537"/>
      <c r="I219" s="537"/>
      <c r="J219" s="537"/>
      <c r="K219" s="537"/>
      <c r="L219" s="537"/>
      <c r="M219" s="537"/>
      <c r="N219" s="537"/>
      <c r="O219" s="537"/>
      <c r="P219" s="537"/>
      <c r="Q219" s="537"/>
      <c r="R219" s="537"/>
      <c r="S219" s="537"/>
      <c r="T219" s="537"/>
      <c r="U219" s="537"/>
      <c r="V219" s="537"/>
      <c r="W219" s="537"/>
      <c r="X219" s="537"/>
      <c r="Y219" s="537"/>
      <c r="Z219" s="537"/>
      <c r="AA219" s="537"/>
      <c r="AB219" s="537"/>
      <c r="AC219" s="537"/>
      <c r="AD219" s="537"/>
      <c r="AE219" s="537"/>
      <c r="AF219" s="537"/>
      <c r="AG219" s="537"/>
      <c r="AH219" s="537"/>
      <c r="AI219" s="537"/>
      <c r="AJ219" s="537"/>
      <c r="AK219" s="537"/>
      <c r="AL219" s="537"/>
      <c r="AM219" s="537"/>
      <c r="AN219" s="537"/>
      <c r="AO219" s="537"/>
      <c r="AP219" s="537"/>
      <c r="AQ219" s="537"/>
      <c r="AR219" s="540"/>
      <c r="AS219" s="540"/>
      <c r="AT219" s="540"/>
      <c r="AU219" s="540"/>
      <c r="AV219" s="540"/>
      <c r="AW219" s="540"/>
      <c r="AX219" s="540"/>
      <c r="AY219" s="540"/>
      <c r="AZ219" s="540"/>
      <c r="BA219" s="540"/>
      <c r="BB219" s="540"/>
      <c r="BC219" s="540"/>
      <c r="BD219" s="540"/>
      <c r="BE219" s="540"/>
      <c r="BF219" s="540"/>
      <c r="BG219" s="540"/>
      <c r="BH219" s="540"/>
      <c r="BI219" s="540"/>
      <c r="BJ219" s="540"/>
    </row>
    <row r="220" spans="1:62" x14ac:dyDescent="0.35">
      <c r="A220" s="563"/>
      <c r="B220" s="643"/>
      <c r="C220" s="644"/>
      <c r="D220" s="644"/>
      <c r="E220" s="645"/>
      <c r="F220" s="646"/>
      <c r="G220" s="563"/>
      <c r="H220" s="537"/>
      <c r="I220" s="537"/>
      <c r="J220" s="537"/>
      <c r="K220" s="537"/>
      <c r="L220" s="537"/>
      <c r="M220" s="537"/>
      <c r="N220" s="537"/>
      <c r="O220" s="537"/>
      <c r="P220" s="537"/>
      <c r="Q220" s="537"/>
      <c r="R220" s="537"/>
      <c r="S220" s="537"/>
      <c r="T220" s="537"/>
      <c r="U220" s="537"/>
      <c r="V220" s="537"/>
      <c r="W220" s="537"/>
      <c r="X220" s="537"/>
      <c r="Y220" s="537"/>
      <c r="Z220" s="537"/>
      <c r="AA220" s="537"/>
      <c r="AB220" s="537"/>
      <c r="AC220" s="537"/>
      <c r="AD220" s="537"/>
      <c r="AE220" s="537"/>
      <c r="AF220" s="537"/>
      <c r="AG220" s="537"/>
      <c r="AH220" s="537"/>
      <c r="AI220" s="537"/>
      <c r="AJ220" s="537"/>
      <c r="AK220" s="537"/>
      <c r="AL220" s="537"/>
      <c r="AM220" s="537"/>
      <c r="AN220" s="537"/>
      <c r="AO220" s="537"/>
      <c r="AP220" s="537"/>
      <c r="AQ220" s="537"/>
      <c r="AR220" s="540"/>
      <c r="AS220" s="540"/>
      <c r="AT220" s="540"/>
      <c r="AU220" s="540"/>
      <c r="AV220" s="540"/>
      <c r="AW220" s="540"/>
      <c r="AX220" s="540"/>
      <c r="AY220" s="540"/>
      <c r="AZ220" s="540"/>
      <c r="BA220" s="540"/>
      <c r="BB220" s="540"/>
      <c r="BC220" s="540"/>
      <c r="BD220" s="540"/>
      <c r="BE220" s="540"/>
      <c r="BF220" s="540"/>
      <c r="BG220" s="540"/>
      <c r="BH220" s="540"/>
      <c r="BI220" s="540"/>
      <c r="BJ220" s="540"/>
    </row>
  </sheetData>
  <mergeCells count="29">
    <mergeCell ref="B129:D129"/>
    <mergeCell ref="B132:D132"/>
    <mergeCell ref="B133:D133"/>
    <mergeCell ref="B134:C134"/>
    <mergeCell ref="B135:C135"/>
    <mergeCell ref="B102:D102"/>
    <mergeCell ref="B40:D40"/>
    <mergeCell ref="B41:D41"/>
    <mergeCell ref="B48:D48"/>
    <mergeCell ref="B51:D51"/>
    <mergeCell ref="B52:D52"/>
    <mergeCell ref="B71:D71"/>
    <mergeCell ref="B72:D72"/>
    <mergeCell ref="B78:D78"/>
    <mergeCell ref="B95:D95"/>
    <mergeCell ref="B97:C97"/>
    <mergeCell ref="B99:C99"/>
    <mergeCell ref="C20:D20"/>
    <mergeCell ref="E2:F2"/>
    <mergeCell ref="E3:F3"/>
    <mergeCell ref="E4:F4"/>
    <mergeCell ref="B7:D7"/>
    <mergeCell ref="B8:D8"/>
    <mergeCell ref="B9:D9"/>
    <mergeCell ref="B10:D10"/>
    <mergeCell ref="B12:D12"/>
    <mergeCell ref="B14:D14"/>
    <mergeCell ref="B16:D16"/>
    <mergeCell ref="B18:D18"/>
  </mergeCells>
  <dataValidations count="9">
    <dataValidation type="whole" allowBlank="1" showInputMessage="1" showErrorMessage="1" errorTitle="Helaas" error="De HHYFI verstrekt maar lening van maximaal EUR 3000,-" sqref="F74:F75">
      <formula1>0</formula1>
      <formula2>3000</formula2>
    </dataValidation>
    <dataValidation type="list" allowBlank="1" showInputMessage="1" showErrorMessage="1" errorTitle="PAS UW ANTWOORD AAN" error="KLIK OP ANNULEREN EN SELECTEER UW ANTWOORD" sqref="F99">
      <formula1>$AJ$1:$AJ$2</formula1>
    </dataValidation>
    <dataValidation type="list" allowBlank="1" showInputMessage="1" showErrorMessage="1" errorTitle="PAS UW ANTWOORD AAN" error="KLIK OP ANNULEREN EN SELECTEER UW ANTWOORD" sqref="F145">
      <formula1>$AG$1:$AG$8</formula1>
    </dataValidation>
    <dataValidation type="list" allowBlank="1" showInputMessage="1" showErrorMessage="1" errorTitle="PAS UW ANTWOORD AAN" error="KLIK OP ANNULEREN EN SELECTEER UW ANTWOORD" sqref="F117">
      <formula1>$AD$1:$AD$9</formula1>
    </dataValidation>
    <dataValidation type="list" allowBlank="1" showInputMessage="1" showErrorMessage="1" errorTitle="PAS UW ANTWOORD AAN" error="KLIK OP ANNULEREN EN SELECTEER UW ANTWOORD" sqref="F10:F11">
      <formula1>$AA$1:$AA$9</formula1>
    </dataValidation>
    <dataValidation type="list" allowBlank="1" showInputMessage="1" showErrorMessage="1" errorTitle="PAS UW ANTWOORD AAN" error="KLIK OP ANNULEREN EN SELECTEER UW ANTWOORD" sqref="F135">
      <formula1>$AF$1:$AF$2</formula1>
    </dataValidation>
    <dataValidation type="list" allowBlank="1" showInputMessage="1" showErrorMessage="1" errorTitle="PAS UW ANTWOORD AAN" error="KLIK OP ANNULEREN EN SELECTEER UW ANTWOORD" sqref="F134">
      <formula1>$AE$1:$AE$2</formula1>
    </dataValidation>
    <dataValidation type="list" allowBlank="1" showInputMessage="1" showErrorMessage="1" errorTitle="PAS UW ANTWOORD AAN" error="KLIK OP ANNULEREN EN SELECTEER UW ANTWOORD" sqref="F45 F132 F141 F143 F151 F149 F147">
      <formula1>$AB$1:$AB$2</formula1>
    </dataValidation>
    <dataValidation type="decimal" allowBlank="1" showInputMessage="1" showErrorMessage="1" errorTitle="PAS UW ANTWOORD AAN" error="VOER EEN GETAL TUSSEN 0 EN 100 IN" sqref="F133">
      <formula1>0</formula1>
      <formula2>1</formula2>
    </dataValidation>
  </dataValidations>
  <hyperlinks>
    <hyperlink ref="C139" location="Begrippen!A1" display="Voor hulp"/>
  </hyperlinks>
  <pageMargins left="0.7" right="0.7" top="0.75" bottom="0.75" header="0.3" footer="0.3"/>
  <pageSetup paperSize="9" scale="13" fitToHeight="0"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showGridLines="0" topLeftCell="A22" zoomScaleNormal="100" zoomScaleSheetLayoutView="100" workbookViewId="0">
      <selection activeCell="J27" sqref="J27"/>
    </sheetView>
  </sheetViews>
  <sheetFormatPr defaultColWidth="0" defaultRowHeight="12.5" zeroHeight="1" x14ac:dyDescent="0.25"/>
  <cols>
    <col min="1" max="1" width="10.26953125" style="197" customWidth="1"/>
    <col min="2" max="2" width="31.54296875" style="197" customWidth="1"/>
    <col min="3" max="3" width="8.453125" style="197" customWidth="1"/>
    <col min="4" max="4" width="10.453125" style="197" customWidth="1"/>
    <col min="5" max="9" width="11.1796875" style="197" bestFit="1" customWidth="1"/>
    <col min="10" max="17" width="11.7265625" style="197" bestFit="1" customWidth="1"/>
    <col min="18" max="18" width="8.81640625" style="197" customWidth="1"/>
    <col min="19" max="16384" width="0" style="197" hidden="1"/>
  </cols>
  <sheetData>
    <row r="1" spans="1:17" ht="23" x14ac:dyDescent="0.5">
      <c r="A1" s="256" t="s">
        <v>193</v>
      </c>
      <c r="D1" s="198"/>
      <c r="E1" s="257"/>
      <c r="F1" s="257"/>
      <c r="G1" s="258"/>
      <c r="H1" s="257"/>
      <c r="I1" s="257"/>
      <c r="J1" s="257"/>
      <c r="K1" s="257"/>
      <c r="L1" s="257"/>
      <c r="M1" s="257"/>
      <c r="N1" s="257"/>
      <c r="O1" s="257"/>
      <c r="P1" s="257"/>
      <c r="Q1" s="257"/>
    </row>
    <row r="2" spans="1:17" ht="13" x14ac:dyDescent="0.3">
      <c r="A2" s="259"/>
      <c r="B2" s="257"/>
      <c r="C2" s="257"/>
      <c r="D2" s="260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</row>
    <row r="3" spans="1:17" ht="23.5" thickBot="1" x14ac:dyDescent="0.55000000000000004">
      <c r="A3" s="256"/>
      <c r="D3" s="198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17" ht="13.5" thickTop="1" thickBot="1" x14ac:dyDescent="0.3">
      <c r="A4" s="261"/>
      <c r="B4" s="262"/>
      <c r="C4" s="263" t="s">
        <v>128</v>
      </c>
      <c r="D4" s="264" t="s">
        <v>4</v>
      </c>
      <c r="E4" s="265" t="s">
        <v>19</v>
      </c>
      <c r="F4" s="265" t="s">
        <v>20</v>
      </c>
      <c r="G4" s="265" t="s">
        <v>21</v>
      </c>
      <c r="H4" s="265" t="s">
        <v>22</v>
      </c>
      <c r="I4" s="265" t="s">
        <v>23</v>
      </c>
      <c r="J4" s="265" t="s">
        <v>24</v>
      </c>
      <c r="K4" s="265" t="s">
        <v>25</v>
      </c>
      <c r="L4" s="265" t="s">
        <v>26</v>
      </c>
      <c r="M4" s="265" t="s">
        <v>27</v>
      </c>
      <c r="N4" s="265" t="s">
        <v>28</v>
      </c>
      <c r="O4" s="265" t="s">
        <v>29</v>
      </c>
      <c r="P4" s="266" t="s">
        <v>30</v>
      </c>
      <c r="Q4" s="267" t="s">
        <v>31</v>
      </c>
    </row>
    <row r="5" spans="1:17" ht="13.5" thickTop="1" thickBot="1" x14ac:dyDescent="0.3">
      <c r="A5" s="268"/>
      <c r="B5" s="269"/>
      <c r="C5" s="270" t="s">
        <v>138</v>
      </c>
      <c r="D5" s="271" t="s">
        <v>3</v>
      </c>
      <c r="E5" s="272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73"/>
    </row>
    <row r="6" spans="1:17" ht="13.5" thickTop="1" thickBot="1" x14ac:dyDescent="0.3">
      <c r="A6" s="274" t="s">
        <v>139</v>
      </c>
      <c r="B6" s="275"/>
      <c r="C6" s="275" t="s">
        <v>5</v>
      </c>
      <c r="D6" s="199">
        <f>+'Sheet 6 Investments and Finance'!B19</f>
        <v>20000</v>
      </c>
      <c r="E6" s="802"/>
      <c r="F6" s="803"/>
      <c r="G6" s="803"/>
      <c r="H6" s="803"/>
      <c r="I6" s="803"/>
      <c r="J6" s="803"/>
      <c r="K6" s="803"/>
      <c r="L6" s="803"/>
      <c r="M6" s="803"/>
      <c r="N6" s="803"/>
      <c r="O6" s="803"/>
      <c r="P6" s="803"/>
      <c r="Q6" s="804"/>
    </row>
    <row r="7" spans="1:17" ht="13" thickTop="1" x14ac:dyDescent="0.25">
      <c r="A7" s="276"/>
      <c r="B7" s="277"/>
      <c r="C7" s="277"/>
      <c r="D7" s="278"/>
      <c r="E7" s="805"/>
      <c r="F7" s="805"/>
      <c r="G7" s="806"/>
      <c r="H7" s="807"/>
      <c r="I7" s="807"/>
      <c r="J7" s="807"/>
      <c r="K7" s="807"/>
      <c r="L7" s="807"/>
      <c r="M7" s="807"/>
      <c r="N7" s="807"/>
      <c r="O7" s="807"/>
      <c r="P7" s="808"/>
      <c r="Q7" s="809"/>
    </row>
    <row r="8" spans="1:17" ht="13" thickBot="1" x14ac:dyDescent="0.3">
      <c r="A8" s="276"/>
      <c r="B8" s="277"/>
      <c r="C8" s="277"/>
      <c r="D8" s="278"/>
      <c r="E8" s="805"/>
      <c r="F8" s="805"/>
      <c r="G8" s="806"/>
      <c r="H8" s="807"/>
      <c r="I8" s="807"/>
      <c r="J8" s="807"/>
      <c r="K8" s="807"/>
      <c r="L8" s="807"/>
      <c r="M8" s="807"/>
      <c r="N8" s="807"/>
      <c r="O8" s="807"/>
      <c r="P8" s="808"/>
      <c r="Q8" s="809"/>
    </row>
    <row r="9" spans="1:17" ht="13" thickBot="1" x14ac:dyDescent="0.3">
      <c r="A9" s="279" t="s">
        <v>206</v>
      </c>
      <c r="B9" s="277"/>
      <c r="C9" s="277"/>
      <c r="D9" s="278"/>
      <c r="E9" s="805"/>
      <c r="F9" s="805"/>
      <c r="G9" s="806"/>
      <c r="H9" s="807"/>
      <c r="I9" s="807"/>
      <c r="J9" s="807"/>
      <c r="K9" s="807"/>
      <c r="L9" s="807"/>
      <c r="M9" s="807"/>
      <c r="N9" s="807"/>
      <c r="O9" s="807"/>
      <c r="P9" s="808"/>
      <c r="Q9" s="809"/>
    </row>
    <row r="10" spans="1:17" ht="13" thickTop="1" x14ac:dyDescent="0.25">
      <c r="A10" s="280"/>
      <c r="B10" s="281" t="s">
        <v>205</v>
      </c>
      <c r="C10" s="282"/>
      <c r="D10" s="283"/>
      <c r="E10" s="810">
        <f>+'Sheet 1 Sales Projections'!C28</f>
        <v>446.25</v>
      </c>
      <c r="F10" s="810">
        <f>+'Sheet 1 Sales Projections'!D28</f>
        <v>1041.25</v>
      </c>
      <c r="G10" s="810">
        <f>+'Sheet 1 Sales Projections'!E28</f>
        <v>1413.125</v>
      </c>
      <c r="H10" s="810">
        <f>+'Sheet 1 Sales Projections'!F28</f>
        <v>1413.125</v>
      </c>
      <c r="I10" s="810">
        <f>+'Sheet 1 Sales Projections'!G28</f>
        <v>1413.125</v>
      </c>
      <c r="J10" s="810">
        <f>+'Sheet 1 Sales Projections'!H28</f>
        <v>1413.125</v>
      </c>
      <c r="K10" s="810">
        <f>+'Sheet 1 Sales Projections'!I28</f>
        <v>1413.125</v>
      </c>
      <c r="L10" s="810">
        <f>+'Sheet 1 Sales Projections'!J28</f>
        <v>1413.125</v>
      </c>
      <c r="M10" s="810">
        <f>+'Sheet 1 Sales Projections'!K28</f>
        <v>1413.125</v>
      </c>
      <c r="N10" s="810">
        <f>+'Sheet 1 Sales Projections'!L28</f>
        <v>1413.125</v>
      </c>
      <c r="O10" s="810">
        <f>+'Sheet 1 Sales Projections'!M28</f>
        <v>1413.125</v>
      </c>
      <c r="P10" s="810">
        <f>+'Sheet 1 Sales Projections'!N28</f>
        <v>1413.125</v>
      </c>
      <c r="Q10" s="811">
        <f>SUM(E10:P10)</f>
        <v>15618.75</v>
      </c>
    </row>
    <row r="11" spans="1:17" x14ac:dyDescent="0.25">
      <c r="A11" s="284"/>
      <c r="B11" s="285" t="s">
        <v>207</v>
      </c>
      <c r="C11" s="286"/>
      <c r="D11" s="287"/>
      <c r="E11" s="812"/>
      <c r="F11" s="812"/>
      <c r="G11" s="812"/>
      <c r="H11" s="812"/>
      <c r="I11" s="812"/>
      <c r="J11" s="812"/>
      <c r="K11" s="812"/>
      <c r="L11" s="812"/>
      <c r="M11" s="812"/>
      <c r="N11" s="812"/>
      <c r="O11" s="812"/>
      <c r="P11" s="813"/>
      <c r="Q11" s="814">
        <f>SUM(E11:P11)</f>
        <v>0</v>
      </c>
    </row>
    <row r="12" spans="1:17" x14ac:dyDescent="0.25">
      <c r="A12" s="284"/>
      <c r="B12" s="285" t="s">
        <v>241</v>
      </c>
      <c r="C12" s="288"/>
      <c r="D12" s="287"/>
      <c r="E12" s="812"/>
      <c r="F12" s="812">
        <v>0</v>
      </c>
      <c r="G12" s="812">
        <v>0</v>
      </c>
      <c r="H12" s="812"/>
      <c r="I12" s="812">
        <v>0</v>
      </c>
      <c r="J12" s="812">
        <v>0</v>
      </c>
      <c r="K12" s="812"/>
      <c r="L12" s="812">
        <v>0</v>
      </c>
      <c r="M12" s="812">
        <v>0</v>
      </c>
      <c r="N12" s="812"/>
      <c r="O12" s="812">
        <v>0</v>
      </c>
      <c r="P12" s="813">
        <v>0</v>
      </c>
      <c r="Q12" s="814">
        <f t="shared" ref="Q12:Q33" si="0">SUM(E12:P12)</f>
        <v>0</v>
      </c>
    </row>
    <row r="13" spans="1:17" ht="13" x14ac:dyDescent="0.3">
      <c r="A13" s="289"/>
      <c r="B13" s="305" t="str">
        <f>+'Sheet 8 Loan Analysis'!A3</f>
        <v>Loan Bank 1</v>
      </c>
      <c r="C13" s="286">
        <f>+'Sheet 8 Loan Analysis'!B9</f>
        <v>0.08</v>
      </c>
      <c r="D13" s="290"/>
      <c r="E13" s="812">
        <f>+'Sheet 8 Loan Analysis'!D3</f>
        <v>12000</v>
      </c>
      <c r="F13" s="812"/>
      <c r="G13" s="812"/>
      <c r="H13" s="812"/>
      <c r="I13" s="812"/>
      <c r="J13" s="812"/>
      <c r="K13" s="812"/>
      <c r="L13" s="812"/>
      <c r="M13" s="812"/>
      <c r="N13" s="812"/>
      <c r="O13" s="812"/>
      <c r="P13" s="813"/>
      <c r="Q13" s="814">
        <f>SUM(E13:P13)</f>
        <v>12000</v>
      </c>
    </row>
    <row r="14" spans="1:17" ht="13" x14ac:dyDescent="0.3">
      <c r="A14" s="289"/>
      <c r="B14" s="305" t="str">
        <f>+'Sheet 8 Loan Analysis'!A16</f>
        <v>Loan Bank 2</v>
      </c>
      <c r="C14" s="286">
        <f>+'Sheet 8 Loan Analysis'!B22</f>
        <v>0.08</v>
      </c>
      <c r="D14" s="290"/>
      <c r="E14" s="812">
        <f>+'Sheet 8 Loan Analysis'!D16</f>
        <v>0</v>
      </c>
      <c r="F14" s="812"/>
      <c r="G14" s="812"/>
      <c r="H14" s="812"/>
      <c r="I14" s="812"/>
      <c r="J14" s="812"/>
      <c r="K14" s="812"/>
      <c r="L14" s="812"/>
      <c r="M14" s="812"/>
      <c r="N14" s="812"/>
      <c r="O14" s="812"/>
      <c r="P14" s="813"/>
      <c r="Q14" s="814">
        <f>SUM(E14:P14)</f>
        <v>0</v>
      </c>
    </row>
    <row r="15" spans="1:17" ht="13" x14ac:dyDescent="0.3">
      <c r="A15" s="289"/>
      <c r="B15" s="305" t="str">
        <f>+'Sheet 8 Loan Analysis'!A29</f>
        <v>Loan Family A (subordinated)</v>
      </c>
      <c r="C15" s="286">
        <f>+'Sheet 8 Loan Analysis'!B35</f>
        <v>0.1</v>
      </c>
      <c r="D15" s="290"/>
      <c r="E15" s="812">
        <f>+'Sheet 8 Loan Analysis'!D29</f>
        <v>0</v>
      </c>
      <c r="F15" s="812"/>
      <c r="G15" s="812"/>
      <c r="H15" s="812"/>
      <c r="I15" s="812"/>
      <c r="J15" s="812"/>
      <c r="K15" s="812"/>
      <c r="L15" s="812"/>
      <c r="M15" s="812"/>
      <c r="N15" s="812"/>
      <c r="O15" s="812"/>
      <c r="P15" s="813"/>
      <c r="Q15" s="814">
        <f>SUM(E15:P15)</f>
        <v>0</v>
      </c>
    </row>
    <row r="16" spans="1:17" ht="13" x14ac:dyDescent="0.3">
      <c r="A16" s="289"/>
      <c r="B16" s="305" t="str">
        <f>+'Sheet 8 Loan Analysis'!A40</f>
        <v>Loan Diaspora Fund</v>
      </c>
      <c r="C16" s="286">
        <f>+'Sheet 8 Loan Analysis'!B46</f>
        <v>7.0000000000000007E-2</v>
      </c>
      <c r="D16" s="290"/>
      <c r="E16" s="812">
        <f>+'Sheet 8 Loan Analysis'!D40</f>
        <v>6000</v>
      </c>
      <c r="F16" s="812"/>
      <c r="G16" s="812"/>
      <c r="H16" s="812"/>
      <c r="I16" s="812"/>
      <c r="J16" s="812"/>
      <c r="K16" s="812"/>
      <c r="L16" s="812"/>
      <c r="M16" s="812"/>
      <c r="N16" s="812"/>
      <c r="O16" s="812"/>
      <c r="P16" s="813"/>
      <c r="Q16" s="814"/>
    </row>
    <row r="17" spans="1:17" x14ac:dyDescent="0.25">
      <c r="A17" s="289"/>
      <c r="B17" s="285" t="s">
        <v>209</v>
      </c>
      <c r="C17" s="288"/>
      <c r="D17" s="290"/>
      <c r="E17" s="812">
        <v>0</v>
      </c>
      <c r="F17" s="812">
        <v>0</v>
      </c>
      <c r="G17" s="812">
        <v>0</v>
      </c>
      <c r="H17" s="812">
        <v>0</v>
      </c>
      <c r="I17" s="812">
        <v>0</v>
      </c>
      <c r="J17" s="812">
        <v>0</v>
      </c>
      <c r="K17" s="812">
        <v>0</v>
      </c>
      <c r="L17" s="812">
        <v>0</v>
      </c>
      <c r="M17" s="812">
        <v>0</v>
      </c>
      <c r="N17" s="812">
        <v>0</v>
      </c>
      <c r="O17" s="812">
        <v>0</v>
      </c>
      <c r="P17" s="813">
        <v>0</v>
      </c>
      <c r="Q17" s="814"/>
    </row>
    <row r="18" spans="1:17" x14ac:dyDescent="0.25">
      <c r="A18" s="289"/>
      <c r="B18" s="285"/>
      <c r="C18" s="288"/>
      <c r="D18" s="290"/>
      <c r="E18" s="812"/>
      <c r="F18" s="812"/>
      <c r="G18" s="812"/>
      <c r="H18" s="812"/>
      <c r="I18" s="812"/>
      <c r="J18" s="812"/>
      <c r="K18" s="812"/>
      <c r="L18" s="812"/>
      <c r="M18" s="812"/>
      <c r="N18" s="812"/>
      <c r="O18" s="812"/>
      <c r="P18" s="813"/>
      <c r="Q18" s="814"/>
    </row>
    <row r="19" spans="1:17" x14ac:dyDescent="0.25">
      <c r="A19" s="284"/>
      <c r="B19" s="285" t="s">
        <v>204</v>
      </c>
      <c r="C19" s="288"/>
      <c r="D19" s="287"/>
      <c r="E19" s="812">
        <f>+'Sheet 7 VAT'!D15</f>
        <v>0</v>
      </c>
      <c r="F19" s="812">
        <f>+'Sheet 7 VAT'!E15</f>
        <v>0</v>
      </c>
      <c r="G19" s="812">
        <f>+'Sheet 7 VAT'!F15</f>
        <v>0</v>
      </c>
      <c r="H19" s="812">
        <f>+'Sheet 7 VAT'!G13</f>
        <v>368.54999999999995</v>
      </c>
      <c r="I19" s="812">
        <f>+'Sheet 7 VAT'!H15</f>
        <v>0</v>
      </c>
      <c r="J19" s="812">
        <f>+'Sheet 7 VAT'!I15</f>
        <v>0</v>
      </c>
      <c r="K19" s="812">
        <f>+'Sheet 7 VAT'!J13</f>
        <v>368.54999999999995</v>
      </c>
      <c r="L19" s="812">
        <f>+'Sheet 7 VAT'!K15</f>
        <v>0</v>
      </c>
      <c r="M19" s="812">
        <f>+'Sheet 7 VAT'!L15</f>
        <v>0</v>
      </c>
      <c r="N19" s="812">
        <f>+'Sheet 7 VAT'!M13</f>
        <v>368.54999999999995</v>
      </c>
      <c r="O19" s="812">
        <f>+'Sheet 7 VAT'!N15</f>
        <v>0</v>
      </c>
      <c r="P19" s="812">
        <f>+'Sheet 7 VAT'!O15</f>
        <v>0</v>
      </c>
      <c r="Q19" s="814">
        <f t="shared" si="0"/>
        <v>1105.6499999999999</v>
      </c>
    </row>
    <row r="20" spans="1:17" ht="13" thickBot="1" x14ac:dyDescent="0.3">
      <c r="A20" s="291"/>
      <c r="B20" s="292"/>
      <c r="C20" s="293"/>
      <c r="D20" s="294"/>
      <c r="E20" s="815"/>
      <c r="F20" s="815"/>
      <c r="G20" s="815"/>
      <c r="H20" s="815"/>
      <c r="I20" s="815"/>
      <c r="J20" s="815"/>
      <c r="K20" s="815"/>
      <c r="L20" s="815"/>
      <c r="M20" s="815"/>
      <c r="N20" s="815"/>
      <c r="O20" s="815"/>
      <c r="P20" s="816"/>
      <c r="Q20" s="817">
        <f t="shared" si="0"/>
        <v>0</v>
      </c>
    </row>
    <row r="21" spans="1:17" ht="13" thickBot="1" x14ac:dyDescent="0.3">
      <c r="A21" s="295" t="s">
        <v>208</v>
      </c>
      <c r="B21" s="296"/>
      <c r="C21" s="296"/>
      <c r="D21" s="297"/>
      <c r="E21" s="818">
        <f>SUM(E10:E20)</f>
        <v>18446.25</v>
      </c>
      <c r="F21" s="818">
        <f t="shared" ref="F21:P21" si="1">SUM(F10:F20)</f>
        <v>1041.25</v>
      </c>
      <c r="G21" s="818">
        <f t="shared" si="1"/>
        <v>1413.125</v>
      </c>
      <c r="H21" s="818">
        <f t="shared" si="1"/>
        <v>1781.675</v>
      </c>
      <c r="I21" s="818">
        <f t="shared" si="1"/>
        <v>1413.125</v>
      </c>
      <c r="J21" s="818">
        <f t="shared" si="1"/>
        <v>1413.125</v>
      </c>
      <c r="K21" s="818">
        <f t="shared" si="1"/>
        <v>1781.675</v>
      </c>
      <c r="L21" s="818">
        <f t="shared" si="1"/>
        <v>1413.125</v>
      </c>
      <c r="M21" s="818">
        <f t="shared" si="1"/>
        <v>1413.125</v>
      </c>
      <c r="N21" s="818">
        <f t="shared" si="1"/>
        <v>1781.675</v>
      </c>
      <c r="O21" s="818">
        <f t="shared" si="1"/>
        <v>1413.125</v>
      </c>
      <c r="P21" s="818">
        <f t="shared" si="1"/>
        <v>1413.125</v>
      </c>
      <c r="Q21" s="819">
        <f t="shared" si="0"/>
        <v>34724.399999999994</v>
      </c>
    </row>
    <row r="22" spans="1:17" x14ac:dyDescent="0.25">
      <c r="A22" s="299"/>
      <c r="B22" s="300"/>
      <c r="C22" s="300"/>
      <c r="D22" s="301"/>
      <c r="E22" s="808"/>
      <c r="F22" s="808"/>
      <c r="G22" s="808"/>
      <c r="H22" s="808"/>
      <c r="I22" s="808"/>
      <c r="J22" s="807"/>
      <c r="K22" s="807"/>
      <c r="L22" s="807"/>
      <c r="M22" s="808"/>
      <c r="N22" s="807"/>
      <c r="O22" s="807"/>
      <c r="P22" s="808"/>
      <c r="Q22" s="809"/>
    </row>
    <row r="23" spans="1:17" x14ac:dyDescent="0.25">
      <c r="A23" s="300"/>
      <c r="B23" s="300"/>
      <c r="C23" s="300"/>
      <c r="D23" s="301"/>
      <c r="E23" s="808"/>
      <c r="F23" s="808"/>
      <c r="G23" s="808"/>
      <c r="H23" s="808"/>
      <c r="I23" s="808"/>
      <c r="J23" s="807"/>
      <c r="K23" s="807"/>
      <c r="L23" s="807"/>
      <c r="M23" s="808"/>
      <c r="N23" s="807"/>
      <c r="O23" s="807"/>
      <c r="P23" s="808"/>
      <c r="Q23" s="809"/>
    </row>
    <row r="24" spans="1:17" ht="13" thickBot="1" x14ac:dyDescent="0.3">
      <c r="A24" s="302"/>
      <c r="B24" s="303"/>
      <c r="C24" s="300"/>
      <c r="D24" s="301"/>
      <c r="E24" s="808"/>
      <c r="F24" s="808"/>
      <c r="G24" s="808"/>
      <c r="H24" s="808"/>
      <c r="I24" s="808"/>
      <c r="J24" s="807"/>
      <c r="K24" s="807"/>
      <c r="L24" s="807"/>
      <c r="M24" s="808"/>
      <c r="N24" s="807"/>
      <c r="O24" s="807"/>
      <c r="P24" s="808"/>
      <c r="Q24" s="809"/>
    </row>
    <row r="25" spans="1:17" ht="13" thickBot="1" x14ac:dyDescent="0.3">
      <c r="A25" s="279" t="s">
        <v>140</v>
      </c>
      <c r="B25" s="303"/>
      <c r="C25" s="300"/>
      <c r="D25" s="301"/>
      <c r="E25" s="808"/>
      <c r="F25" s="808"/>
      <c r="G25" s="808"/>
      <c r="H25" s="808"/>
      <c r="I25" s="808"/>
      <c r="J25" s="807"/>
      <c r="K25" s="807"/>
      <c r="L25" s="807"/>
      <c r="M25" s="808"/>
      <c r="N25" s="807"/>
      <c r="O25" s="807"/>
      <c r="P25" s="808"/>
      <c r="Q25" s="809"/>
    </row>
    <row r="26" spans="1:17" x14ac:dyDescent="0.25">
      <c r="A26" s="280"/>
      <c r="B26" s="304" t="s">
        <v>85</v>
      </c>
      <c r="C26" s="282"/>
      <c r="D26" s="283"/>
      <c r="E26" s="810"/>
      <c r="F26" s="810"/>
      <c r="G26" s="810"/>
      <c r="H26" s="810"/>
      <c r="I26" s="810"/>
      <c r="J26" s="810"/>
      <c r="K26" s="810"/>
      <c r="L26" s="810"/>
      <c r="M26" s="810"/>
      <c r="N26" s="810"/>
      <c r="O26" s="810"/>
      <c r="P26" s="820"/>
      <c r="Q26" s="821">
        <f t="shared" si="0"/>
        <v>0</v>
      </c>
    </row>
    <row r="27" spans="1:17" ht="13" x14ac:dyDescent="0.3">
      <c r="A27" s="284"/>
      <c r="B27" s="305" t="str">
        <f>+'Sheet 6 Investments and Finance'!A4</f>
        <v>Buildings and renovations</v>
      </c>
      <c r="C27" s="288"/>
      <c r="D27" s="287"/>
      <c r="E27" s="812"/>
      <c r="F27" s="812"/>
      <c r="G27" s="812"/>
      <c r="H27" s="812"/>
      <c r="I27" s="812"/>
      <c r="J27" s="812">
        <f>'Sheet 6 Investments and Finance'!C11</f>
        <v>25000</v>
      </c>
      <c r="K27" s="812"/>
      <c r="L27" s="812"/>
      <c r="M27" s="812"/>
      <c r="N27" s="812"/>
      <c r="O27" s="812"/>
      <c r="P27" s="813"/>
      <c r="Q27" s="814"/>
    </row>
    <row r="28" spans="1:17" ht="13" x14ac:dyDescent="0.3">
      <c r="A28" s="306"/>
      <c r="B28" s="305" t="s">
        <v>18</v>
      </c>
      <c r="C28" s="288"/>
      <c r="D28" s="287"/>
      <c r="E28" s="812"/>
      <c r="F28" s="812"/>
      <c r="G28" s="812"/>
      <c r="H28" s="812"/>
      <c r="I28" s="812"/>
      <c r="J28" s="812"/>
      <c r="K28" s="812"/>
      <c r="L28" s="812"/>
      <c r="M28" s="812"/>
      <c r="N28" s="812"/>
      <c r="O28" s="812"/>
      <c r="P28" s="813"/>
      <c r="Q28" s="814">
        <f t="shared" si="0"/>
        <v>0</v>
      </c>
    </row>
    <row r="29" spans="1:17" ht="13" x14ac:dyDescent="0.3">
      <c r="A29" s="306"/>
      <c r="B29" s="305" t="s">
        <v>18</v>
      </c>
      <c r="C29" s="288"/>
      <c r="D29" s="287"/>
      <c r="E29" s="812"/>
      <c r="F29" s="812"/>
      <c r="G29" s="812"/>
      <c r="H29" s="812"/>
      <c r="I29" s="812"/>
      <c r="J29" s="812"/>
      <c r="K29" s="812"/>
      <c r="L29" s="812"/>
      <c r="M29" s="812"/>
      <c r="N29" s="812"/>
      <c r="O29" s="812"/>
      <c r="P29" s="813"/>
      <c r="Q29" s="814">
        <f t="shared" si="0"/>
        <v>0</v>
      </c>
    </row>
    <row r="30" spans="1:17" ht="13" x14ac:dyDescent="0.3">
      <c r="A30" s="306"/>
      <c r="B30" s="305" t="s">
        <v>18</v>
      </c>
      <c r="C30" s="288"/>
      <c r="D30" s="287"/>
      <c r="E30" s="812"/>
      <c r="F30" s="812"/>
      <c r="G30" s="812"/>
      <c r="H30" s="812"/>
      <c r="I30" s="812"/>
      <c r="J30" s="812"/>
      <c r="K30" s="812"/>
      <c r="L30" s="812"/>
      <c r="M30" s="812"/>
      <c r="N30" s="812"/>
      <c r="O30" s="812"/>
      <c r="P30" s="813"/>
      <c r="Q30" s="814"/>
    </row>
    <row r="31" spans="1:17" x14ac:dyDescent="0.25">
      <c r="A31" s="289"/>
      <c r="B31" s="285" t="s">
        <v>53</v>
      </c>
      <c r="C31" s="286"/>
      <c r="D31" s="287"/>
      <c r="E31" s="812">
        <f>+'Sheet 2 Production costst'!D36</f>
        <v>695.75</v>
      </c>
      <c r="F31" s="812">
        <f>+'Sheet 2 Production costst'!E36</f>
        <v>695.75</v>
      </c>
      <c r="G31" s="812">
        <f>+'Sheet 2 Production costst'!F36</f>
        <v>695.75</v>
      </c>
      <c r="H31" s="812">
        <f>+'Sheet 2 Production costst'!G36</f>
        <v>695.75</v>
      </c>
      <c r="I31" s="812">
        <f>+'Sheet 2 Production costst'!H36</f>
        <v>695.75</v>
      </c>
      <c r="J31" s="812">
        <f>+'Sheet 2 Production costst'!I36</f>
        <v>695.75</v>
      </c>
      <c r="K31" s="812">
        <f>+'Sheet 2 Production costst'!J36</f>
        <v>695.75</v>
      </c>
      <c r="L31" s="812">
        <f>+'Sheet 2 Production costst'!K36</f>
        <v>695.75</v>
      </c>
      <c r="M31" s="812">
        <f>+'Sheet 2 Production costst'!L36</f>
        <v>695.75</v>
      </c>
      <c r="N31" s="812">
        <f>+'Sheet 2 Production costst'!M36</f>
        <v>2359.5</v>
      </c>
      <c r="O31" s="812">
        <f>+'Sheet 2 Production costst'!N36</f>
        <v>10012.75</v>
      </c>
      <c r="P31" s="812">
        <f>+'Sheet 2 Production costst'!O36</f>
        <v>0</v>
      </c>
      <c r="Q31" s="814">
        <f t="shared" si="0"/>
        <v>18634</v>
      </c>
    </row>
    <row r="32" spans="1:17" x14ac:dyDescent="0.25">
      <c r="A32" s="289"/>
      <c r="B32" s="285" t="s">
        <v>141</v>
      </c>
      <c r="C32" s="288"/>
      <c r="D32" s="287"/>
      <c r="E32" s="812">
        <f>+'Sheet 4 Personnel Cost'!E35</f>
        <v>189.45</v>
      </c>
      <c r="F32" s="812">
        <f>+'Sheet 4 Personnel Cost'!F35</f>
        <v>189.45</v>
      </c>
      <c r="G32" s="812">
        <f>+'Sheet 4 Personnel Cost'!G35</f>
        <v>189.45</v>
      </c>
      <c r="H32" s="812">
        <f>+'Sheet 4 Personnel Cost'!H35</f>
        <v>189.45</v>
      </c>
      <c r="I32" s="812">
        <f>+'Sheet 4 Personnel Cost'!I35</f>
        <v>189.45</v>
      </c>
      <c r="J32" s="812">
        <f>+'Sheet 4 Personnel Cost'!J35</f>
        <v>189.45</v>
      </c>
      <c r="K32" s="812">
        <f>+'Sheet 4 Personnel Cost'!K35</f>
        <v>189.45</v>
      </c>
      <c r="L32" s="812">
        <f>+'Sheet 4 Personnel Cost'!L35</f>
        <v>189.45</v>
      </c>
      <c r="M32" s="812">
        <f>+'Sheet 4 Personnel Cost'!M35</f>
        <v>189.45</v>
      </c>
      <c r="N32" s="812">
        <f>+'Sheet 4 Personnel Cost'!N35</f>
        <v>189.45</v>
      </c>
      <c r="O32" s="812">
        <f>+'Sheet 4 Personnel Cost'!O35</f>
        <v>189.45</v>
      </c>
      <c r="P32" s="812">
        <f>+'Sheet 4 Personnel Cost'!P35</f>
        <v>189.45</v>
      </c>
      <c r="Q32" s="814">
        <f t="shared" si="0"/>
        <v>2273.4</v>
      </c>
    </row>
    <row r="33" spans="1:17" x14ac:dyDescent="0.25">
      <c r="A33" s="284"/>
      <c r="B33" s="285" t="s">
        <v>142</v>
      </c>
      <c r="C33" s="286"/>
      <c r="D33" s="307"/>
      <c r="E33" s="812">
        <f>+'Sheet 2 Production costst'!D54</f>
        <v>1089</v>
      </c>
      <c r="F33" s="812">
        <f>+'Sheet 2 Production costst'!E54</f>
        <v>1089</v>
      </c>
      <c r="G33" s="812">
        <f>+'Sheet 2 Production costst'!F54</f>
        <v>1089</v>
      </c>
      <c r="H33" s="812">
        <f>+'Sheet 2 Production costst'!G54</f>
        <v>1089</v>
      </c>
      <c r="I33" s="812">
        <f>+'Sheet 2 Production costst'!H54</f>
        <v>1089</v>
      </c>
      <c r="J33" s="812">
        <f>+'Sheet 2 Production costst'!I54</f>
        <v>1089</v>
      </c>
      <c r="K33" s="812">
        <f>+'Sheet 2 Production costst'!J54</f>
        <v>1089</v>
      </c>
      <c r="L33" s="812">
        <f>+'Sheet 2 Production costst'!K54</f>
        <v>1089</v>
      </c>
      <c r="M33" s="812">
        <f>+'Sheet 2 Production costst'!L54</f>
        <v>1089</v>
      </c>
      <c r="N33" s="812">
        <f>+'Sheet 2 Production costst'!M54</f>
        <v>1089</v>
      </c>
      <c r="O33" s="812">
        <f>+'Sheet 2 Production costst'!N54</f>
        <v>1089</v>
      </c>
      <c r="P33" s="812">
        <f>+'Sheet 2 Production costst'!O54</f>
        <v>1089</v>
      </c>
      <c r="Q33" s="814">
        <f t="shared" si="0"/>
        <v>13068</v>
      </c>
    </row>
    <row r="34" spans="1:17" x14ac:dyDescent="0.25">
      <c r="A34" s="284"/>
      <c r="B34" s="285" t="s">
        <v>238</v>
      </c>
      <c r="C34" s="286"/>
      <c r="D34" s="307"/>
      <c r="E34" s="812"/>
      <c r="F34" s="812"/>
      <c r="G34" s="812"/>
      <c r="H34" s="812"/>
      <c r="I34" s="812"/>
      <c r="J34" s="812"/>
      <c r="K34" s="812"/>
      <c r="L34" s="812"/>
      <c r="M34" s="812"/>
      <c r="N34" s="812"/>
      <c r="O34" s="812"/>
      <c r="P34" s="813"/>
      <c r="Q34" s="814"/>
    </row>
    <row r="35" spans="1:17" ht="13" x14ac:dyDescent="0.3">
      <c r="A35" s="284"/>
      <c r="B35" s="305" t="s">
        <v>143</v>
      </c>
      <c r="C35" s="286"/>
      <c r="D35" s="307"/>
      <c r="E35" s="822">
        <v>0</v>
      </c>
      <c r="F35" s="812"/>
      <c r="G35" s="812"/>
      <c r="H35" s="812"/>
      <c r="I35" s="812"/>
      <c r="J35" s="812"/>
      <c r="K35" s="812"/>
      <c r="L35" s="812"/>
      <c r="M35" s="812"/>
      <c r="N35" s="812"/>
      <c r="O35" s="812"/>
      <c r="P35" s="813"/>
      <c r="Q35" s="814"/>
    </row>
    <row r="36" spans="1:17" ht="13" x14ac:dyDescent="0.3">
      <c r="A36" s="284"/>
      <c r="B36" s="305" t="s">
        <v>3</v>
      </c>
      <c r="C36" s="288"/>
      <c r="D36" s="307"/>
      <c r="E36" s="822">
        <v>0</v>
      </c>
      <c r="F36" s="812"/>
      <c r="G36" s="812"/>
      <c r="H36" s="812"/>
      <c r="I36" s="812"/>
      <c r="J36" s="812"/>
      <c r="K36" s="812"/>
      <c r="L36" s="812"/>
      <c r="M36" s="812"/>
      <c r="N36" s="812"/>
      <c r="O36" s="812"/>
      <c r="P36" s="813"/>
      <c r="Q36" s="814">
        <f t="shared" ref="Q36:Q44" si="2">SUM(E36:P36)</f>
        <v>0</v>
      </c>
    </row>
    <row r="37" spans="1:17" x14ac:dyDescent="0.25">
      <c r="A37" s="284"/>
      <c r="B37" s="285" t="s">
        <v>138</v>
      </c>
      <c r="C37" s="288"/>
      <c r="D37" s="307"/>
      <c r="E37" s="812"/>
      <c r="F37" s="812"/>
      <c r="G37" s="812"/>
      <c r="H37" s="812"/>
      <c r="I37" s="812"/>
      <c r="J37" s="812"/>
      <c r="K37" s="812"/>
      <c r="L37" s="812"/>
      <c r="M37" s="812"/>
      <c r="N37" s="812"/>
      <c r="O37" s="812"/>
      <c r="P37" s="813"/>
      <c r="Q37" s="814"/>
    </row>
    <row r="38" spans="1:17" ht="13" x14ac:dyDescent="0.3">
      <c r="A38" s="284"/>
      <c r="B38" s="305" t="s">
        <v>212</v>
      </c>
      <c r="C38" s="206"/>
      <c r="D38" s="287"/>
      <c r="E38" s="812">
        <f>+'Sheet 7 VAT'!D13</f>
        <v>0</v>
      </c>
      <c r="F38" s="812">
        <f>+'Sheet 7 VAT'!E13</f>
        <v>0</v>
      </c>
      <c r="G38" s="812">
        <f>+'Sheet 7 VAT'!F13</f>
        <v>0</v>
      </c>
      <c r="H38" s="812">
        <f>+'Sheet 7 VAT'!G15</f>
        <v>712.5</v>
      </c>
      <c r="I38" s="812">
        <f>+'Sheet 7 VAT'!H13</f>
        <v>0</v>
      </c>
      <c r="J38" s="812">
        <f>+'Sheet 7 VAT'!I13</f>
        <v>0</v>
      </c>
      <c r="K38" s="812">
        <f>+'Sheet 7 VAT'!J15</f>
        <v>712.5</v>
      </c>
      <c r="L38" s="812">
        <f>+'Sheet 7 VAT'!K13</f>
        <v>0</v>
      </c>
      <c r="M38" s="812">
        <f>+'Sheet 7 VAT'!L13</f>
        <v>0</v>
      </c>
      <c r="N38" s="812">
        <f>+'Sheet 7 VAT'!M15</f>
        <v>712.5</v>
      </c>
      <c r="O38" s="812">
        <f>+'Sheet 7 VAT'!N13</f>
        <v>0</v>
      </c>
      <c r="P38" s="812">
        <f>+'Sheet 7 VAT'!O13</f>
        <v>0</v>
      </c>
      <c r="Q38" s="814">
        <f>SUM(E38:P38)</f>
        <v>2137.5</v>
      </c>
    </row>
    <row r="39" spans="1:17" x14ac:dyDescent="0.25">
      <c r="A39" s="289"/>
      <c r="B39" s="285" t="s">
        <v>144</v>
      </c>
      <c r="C39" s="288"/>
      <c r="D39" s="307"/>
      <c r="E39" s="812"/>
      <c r="F39" s="812"/>
      <c r="G39" s="812"/>
      <c r="H39" s="812"/>
      <c r="I39" s="812"/>
      <c r="J39" s="812"/>
      <c r="K39" s="812"/>
      <c r="L39" s="812"/>
      <c r="M39" s="812"/>
      <c r="N39" s="812"/>
      <c r="O39" s="812"/>
      <c r="P39" s="813"/>
      <c r="Q39" s="814"/>
    </row>
    <row r="40" spans="1:17" x14ac:dyDescent="0.25">
      <c r="A40" s="289"/>
      <c r="B40" s="285" t="s">
        <v>145</v>
      </c>
      <c r="C40" s="288"/>
      <c r="D40" s="307"/>
      <c r="E40" s="812"/>
      <c r="F40" s="812"/>
      <c r="G40" s="812"/>
      <c r="H40" s="812"/>
      <c r="I40" s="812"/>
      <c r="J40" s="812"/>
      <c r="K40" s="812"/>
      <c r="L40" s="812"/>
      <c r="M40" s="812"/>
      <c r="N40" s="812"/>
      <c r="O40" s="812"/>
      <c r="P40" s="813"/>
      <c r="Q40" s="814">
        <f t="shared" si="2"/>
        <v>0</v>
      </c>
    </row>
    <row r="41" spans="1:17" ht="13" x14ac:dyDescent="0.3">
      <c r="A41" s="289"/>
      <c r="B41" s="305" t="s">
        <v>136</v>
      </c>
      <c r="C41" s="286"/>
      <c r="D41" s="290"/>
      <c r="E41" s="812">
        <f>+'Sheet 8 Loan Analysis'!D53</f>
        <v>0</v>
      </c>
      <c r="F41" s="812">
        <f>+'Sheet 8 Loan Analysis'!E53</f>
        <v>0</v>
      </c>
      <c r="G41" s="812">
        <f>+'Sheet 8 Loan Analysis'!F53</f>
        <v>0</v>
      </c>
      <c r="H41" s="812">
        <f>+'Sheet 8 Loan Analysis'!G53</f>
        <v>0</v>
      </c>
      <c r="I41" s="812">
        <f>+'Sheet 8 Loan Analysis'!H53</f>
        <v>0</v>
      </c>
      <c r="J41" s="812">
        <f>+'Sheet 8 Loan Analysis'!I53</f>
        <v>0</v>
      </c>
      <c r="K41" s="812">
        <f>+'Sheet 8 Loan Analysis'!J53</f>
        <v>500</v>
      </c>
      <c r="L41" s="812">
        <f>+'Sheet 8 Loan Analysis'!K53</f>
        <v>500</v>
      </c>
      <c r="M41" s="812">
        <f>+'Sheet 8 Loan Analysis'!L53</f>
        <v>500</v>
      </c>
      <c r="N41" s="812">
        <f>+'Sheet 8 Loan Analysis'!M53</f>
        <v>500</v>
      </c>
      <c r="O41" s="812">
        <f>+'Sheet 8 Loan Analysis'!N53</f>
        <v>500</v>
      </c>
      <c r="P41" s="812">
        <f>+'Sheet 8 Loan Analysis'!O53</f>
        <v>500</v>
      </c>
      <c r="Q41" s="814">
        <f t="shared" si="2"/>
        <v>3000</v>
      </c>
    </row>
    <row r="42" spans="1:17" ht="13" x14ac:dyDescent="0.3">
      <c r="A42" s="289"/>
      <c r="B42" s="305" t="s">
        <v>128</v>
      </c>
      <c r="C42" s="286"/>
      <c r="D42" s="290"/>
      <c r="E42" s="812">
        <f>+'Sheet 8 Loan Analysis'!D55</f>
        <v>0</v>
      </c>
      <c r="F42" s="812">
        <f>+'Sheet 8 Loan Analysis'!E55</f>
        <v>115</v>
      </c>
      <c r="G42" s="812">
        <f>+'Sheet 8 Loan Analysis'!F55</f>
        <v>115</v>
      </c>
      <c r="H42" s="812">
        <f>+'Sheet 8 Loan Analysis'!G55</f>
        <v>115</v>
      </c>
      <c r="I42" s="812">
        <f>+'Sheet 8 Loan Analysis'!H55</f>
        <v>115</v>
      </c>
      <c r="J42" s="812">
        <f>+'Sheet 8 Loan Analysis'!I55</f>
        <v>115</v>
      </c>
      <c r="K42" s="812">
        <f>+'Sheet 8 Loan Analysis'!J55</f>
        <v>115</v>
      </c>
      <c r="L42" s="812">
        <f>+'Sheet 8 Loan Analysis'!K55</f>
        <v>111.66666666666669</v>
      </c>
      <c r="M42" s="812">
        <f>+'Sheet 8 Loan Analysis'!L55</f>
        <v>108.33333333333334</v>
      </c>
      <c r="N42" s="812">
        <f>+'Sheet 8 Loan Analysis'!M55</f>
        <v>105</v>
      </c>
      <c r="O42" s="812">
        <f>+'Sheet 8 Loan Analysis'!N55</f>
        <v>101.66666666666669</v>
      </c>
      <c r="P42" s="812">
        <f>+'Sheet 8 Loan Analysis'!O55</f>
        <v>98.333333333333343</v>
      </c>
      <c r="Q42" s="814">
        <f t="shared" si="2"/>
        <v>1215</v>
      </c>
    </row>
    <row r="43" spans="1:17" ht="13" thickBot="1" x14ac:dyDescent="0.3">
      <c r="A43" s="291"/>
      <c r="B43" s="308" t="s">
        <v>146</v>
      </c>
      <c r="C43" s="293"/>
      <c r="D43" s="309"/>
      <c r="E43" s="815">
        <f>+'Sheet 5 Entrepreneur''s salary'!D30</f>
        <v>175</v>
      </c>
      <c r="F43" s="815">
        <f>+'Sheet 5 Entrepreneur''s salary'!E30</f>
        <v>175</v>
      </c>
      <c r="G43" s="815">
        <f>+'Sheet 5 Entrepreneur''s salary'!F30</f>
        <v>175</v>
      </c>
      <c r="H43" s="815">
        <f>+'Sheet 5 Entrepreneur''s salary'!G30</f>
        <v>175</v>
      </c>
      <c r="I43" s="815">
        <f>+'Sheet 5 Entrepreneur''s salary'!H30</f>
        <v>175</v>
      </c>
      <c r="J43" s="815">
        <f>+'Sheet 5 Entrepreneur''s salary'!I30</f>
        <v>175</v>
      </c>
      <c r="K43" s="815">
        <f>+'Sheet 5 Entrepreneur''s salary'!J30</f>
        <v>175</v>
      </c>
      <c r="L43" s="815">
        <f>+'Sheet 5 Entrepreneur''s salary'!K30</f>
        <v>175</v>
      </c>
      <c r="M43" s="815">
        <f>+'Sheet 5 Entrepreneur''s salary'!L30</f>
        <v>175</v>
      </c>
      <c r="N43" s="815">
        <f>+'Sheet 5 Entrepreneur''s salary'!M30</f>
        <v>175</v>
      </c>
      <c r="O43" s="815">
        <f>+'Sheet 5 Entrepreneur''s salary'!N30</f>
        <v>175</v>
      </c>
      <c r="P43" s="815">
        <f>+'Sheet 5 Entrepreneur''s salary'!O30</f>
        <v>175</v>
      </c>
      <c r="Q43" s="823">
        <f t="shared" si="2"/>
        <v>2100</v>
      </c>
    </row>
    <row r="44" spans="1:17" ht="13" thickBot="1" x14ac:dyDescent="0.3">
      <c r="A44" s="298" t="s">
        <v>147</v>
      </c>
      <c r="B44" s="310"/>
      <c r="C44" s="310"/>
      <c r="D44" s="311"/>
      <c r="E44" s="824">
        <f t="shared" ref="E44:P44" si="3">SUM(E26:E43)</f>
        <v>2149.1999999999998</v>
      </c>
      <c r="F44" s="824">
        <f t="shared" si="3"/>
        <v>2264.1999999999998</v>
      </c>
      <c r="G44" s="824">
        <f t="shared" si="3"/>
        <v>2264.1999999999998</v>
      </c>
      <c r="H44" s="824">
        <f t="shared" si="3"/>
        <v>2976.7</v>
      </c>
      <c r="I44" s="824">
        <f t="shared" si="3"/>
        <v>2264.1999999999998</v>
      </c>
      <c r="J44" s="824">
        <f t="shared" si="3"/>
        <v>27264.2</v>
      </c>
      <c r="K44" s="824">
        <f t="shared" si="3"/>
        <v>3476.7</v>
      </c>
      <c r="L44" s="824">
        <f t="shared" si="3"/>
        <v>2760.8666666666663</v>
      </c>
      <c r="M44" s="824">
        <f t="shared" si="3"/>
        <v>2757.5333333333333</v>
      </c>
      <c r="N44" s="824">
        <f t="shared" si="3"/>
        <v>5130.45</v>
      </c>
      <c r="O44" s="824">
        <f t="shared" si="3"/>
        <v>12067.866666666667</v>
      </c>
      <c r="P44" s="825">
        <f t="shared" si="3"/>
        <v>2051.7833333333333</v>
      </c>
      <c r="Q44" s="826">
        <f t="shared" si="2"/>
        <v>67427.899999999994</v>
      </c>
    </row>
    <row r="45" spans="1:17" s="257" customFormat="1" ht="13" thickBot="1" x14ac:dyDescent="0.3">
      <c r="A45" s="769"/>
      <c r="B45" s="770"/>
      <c r="C45" s="770"/>
      <c r="D45" s="771"/>
      <c r="E45" s="827"/>
      <c r="F45" s="827"/>
      <c r="G45" s="827"/>
      <c r="H45" s="827"/>
      <c r="I45" s="827"/>
      <c r="J45" s="827"/>
      <c r="K45" s="827"/>
      <c r="L45" s="827"/>
      <c r="M45" s="827"/>
      <c r="N45" s="827"/>
      <c r="O45" s="827"/>
      <c r="P45" s="827"/>
      <c r="Q45" s="827"/>
    </row>
    <row r="46" spans="1:17" ht="13" thickBot="1" x14ac:dyDescent="0.3">
      <c r="A46" s="314" t="s">
        <v>244</v>
      </c>
      <c r="B46" s="312"/>
      <c r="C46" s="312"/>
      <c r="D46" s="313"/>
      <c r="E46" s="828">
        <f t="shared" ref="E46:P46" si="4">+E21-E44</f>
        <v>16297.05</v>
      </c>
      <c r="F46" s="828">
        <f t="shared" si="4"/>
        <v>-1222.9499999999998</v>
      </c>
      <c r="G46" s="828">
        <f t="shared" si="4"/>
        <v>-851.07499999999982</v>
      </c>
      <c r="H46" s="828">
        <f t="shared" si="4"/>
        <v>-1195.0249999999999</v>
      </c>
      <c r="I46" s="828">
        <f t="shared" si="4"/>
        <v>-851.07499999999982</v>
      </c>
      <c r="J46" s="828">
        <f t="shared" si="4"/>
        <v>-25851.075000000001</v>
      </c>
      <c r="K46" s="828">
        <f t="shared" si="4"/>
        <v>-1695.0249999999999</v>
      </c>
      <c r="L46" s="828">
        <f t="shared" si="4"/>
        <v>-1347.7416666666663</v>
      </c>
      <c r="M46" s="828">
        <f t="shared" si="4"/>
        <v>-1344.4083333333333</v>
      </c>
      <c r="N46" s="828">
        <f t="shared" si="4"/>
        <v>-3348.7749999999996</v>
      </c>
      <c r="O46" s="828">
        <f t="shared" si="4"/>
        <v>-10654.741666666667</v>
      </c>
      <c r="P46" s="828">
        <f t="shared" si="4"/>
        <v>-638.6583333333333</v>
      </c>
      <c r="Q46" s="829"/>
    </row>
    <row r="47" spans="1:17" s="768" customFormat="1" ht="13.5" thickTop="1" thickBot="1" x14ac:dyDescent="0.3">
      <c r="A47" s="765" t="s">
        <v>479</v>
      </c>
      <c r="B47" s="766"/>
      <c r="C47" s="766"/>
      <c r="D47" s="766"/>
      <c r="E47" s="766">
        <f>+E46+D6</f>
        <v>36297.050000000003</v>
      </c>
      <c r="F47" s="766">
        <f>+E47+F46</f>
        <v>35074.100000000006</v>
      </c>
      <c r="G47" s="766">
        <f t="shared" ref="G47:P47" si="5">+F47+G46</f>
        <v>34223.025000000009</v>
      </c>
      <c r="H47" s="766">
        <f t="shared" si="5"/>
        <v>33028.000000000007</v>
      </c>
      <c r="I47" s="766">
        <f t="shared" si="5"/>
        <v>32176.925000000007</v>
      </c>
      <c r="J47" s="766">
        <f t="shared" si="5"/>
        <v>6325.8500000000058</v>
      </c>
      <c r="K47" s="766">
        <f t="shared" si="5"/>
        <v>4630.8250000000062</v>
      </c>
      <c r="L47" s="766">
        <f t="shared" si="5"/>
        <v>3283.0833333333399</v>
      </c>
      <c r="M47" s="766">
        <f t="shared" si="5"/>
        <v>1938.6750000000065</v>
      </c>
      <c r="N47" s="766">
        <f t="shared" si="5"/>
        <v>-1410.0999999999931</v>
      </c>
      <c r="O47" s="766">
        <f t="shared" si="5"/>
        <v>-12064.84166666666</v>
      </c>
      <c r="P47" s="766">
        <f t="shared" si="5"/>
        <v>-12703.499999999993</v>
      </c>
      <c r="Q47" s="767"/>
    </row>
    <row r="48" spans="1:17" x14ac:dyDescent="0.25"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</row>
    <row r="49" spans="5:17" hidden="1" x14ac:dyDescent="0.25"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</row>
    <row r="50" spans="5:17" hidden="1" x14ac:dyDescent="0.25"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</row>
    <row r="51" spans="5:17" hidden="1" x14ac:dyDescent="0.25"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</row>
    <row r="52" spans="5:17" hidden="1" x14ac:dyDescent="0.25"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</row>
    <row r="53" spans="5:17" hidden="1" x14ac:dyDescent="0.25"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</row>
    <row r="54" spans="5:17" hidden="1" x14ac:dyDescent="0.25"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</row>
    <row r="55" spans="5:17" hidden="1" x14ac:dyDescent="0.25"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</row>
    <row r="56" spans="5:17" hidden="1" x14ac:dyDescent="0.25"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</row>
    <row r="57" spans="5:17" hidden="1" x14ac:dyDescent="0.25"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</row>
    <row r="58" spans="5:17" hidden="1" x14ac:dyDescent="0.25"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</row>
    <row r="59" spans="5:17" hidden="1" x14ac:dyDescent="0.25"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</row>
    <row r="60" spans="5:17" hidden="1" x14ac:dyDescent="0.25"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</row>
    <row r="61" spans="5:17" hidden="1" x14ac:dyDescent="0.25"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</row>
    <row r="62" spans="5:17" hidden="1" x14ac:dyDescent="0.25"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</row>
    <row r="63" spans="5:17" hidden="1" x14ac:dyDescent="0.25"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</row>
    <row r="64" spans="5:17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</sheetData>
  <phoneticPr fontId="0" type="noConversion"/>
  <pageMargins left="0.17" right="0.16" top="0.5" bottom="0.17" header="0.48" footer="0.17"/>
  <pageSetup paperSize="9" scale="80" orientation="landscape" horizontalDpi="4294967292" r:id="rId1"/>
  <headerFooter alignWithMargins="0">
    <oddHeader>&amp;A</oddHeader>
    <oddFooter>Page &amp;P</oddFooter>
  </headerFooter>
  <rowBreaks count="1" manualBreakCount="1">
    <brk id="2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6"/>
  <sheetViews>
    <sheetView showGridLines="0" topLeftCell="A10" workbookViewId="0">
      <selection activeCell="B33" sqref="B33"/>
    </sheetView>
  </sheetViews>
  <sheetFormatPr defaultColWidth="0" defaultRowHeight="12.5" zeroHeight="1" x14ac:dyDescent="0.25"/>
  <cols>
    <col min="1" max="1" width="31.1796875" customWidth="1"/>
    <col min="2" max="2" width="22.7265625" customWidth="1"/>
    <col min="3" max="3" width="17.7265625" customWidth="1"/>
    <col min="4" max="4" width="14.26953125" customWidth="1"/>
    <col min="5" max="5" width="11.81640625" bestFit="1" customWidth="1"/>
    <col min="6" max="6" width="14.26953125" customWidth="1"/>
    <col min="7" max="7" width="15.54296875" bestFit="1" customWidth="1"/>
    <col min="8" max="8" width="8.81640625" customWidth="1"/>
  </cols>
  <sheetData>
    <row r="1" spans="1:7" ht="23" x14ac:dyDescent="0.5">
      <c r="A1" s="14" t="s">
        <v>169</v>
      </c>
    </row>
    <row r="2" spans="1:7" x14ac:dyDescent="0.25">
      <c r="A2" s="205"/>
      <c r="B2" s="205"/>
      <c r="C2" s="205" t="s">
        <v>170</v>
      </c>
      <c r="D2" s="205"/>
      <c r="E2" s="208">
        <v>0.05</v>
      </c>
      <c r="F2" s="208">
        <v>0.06</v>
      </c>
      <c r="G2" s="205"/>
    </row>
    <row r="3" spans="1:7" ht="15" customHeight="1" thickBot="1" x14ac:dyDescent="0.3">
      <c r="A3" s="205"/>
      <c r="B3" s="200"/>
      <c r="C3" s="205" t="s">
        <v>171</v>
      </c>
      <c r="D3" s="205"/>
      <c r="E3" s="208">
        <v>0.04</v>
      </c>
      <c r="F3" s="208">
        <v>0.02</v>
      </c>
      <c r="G3" s="205"/>
    </row>
    <row r="4" spans="1:7" ht="13" thickBot="1" x14ac:dyDescent="0.3">
      <c r="A4" s="209" t="s">
        <v>18</v>
      </c>
      <c r="B4" s="210" t="s">
        <v>436</v>
      </c>
      <c r="C4" s="207"/>
      <c r="D4" s="210" t="s">
        <v>173</v>
      </c>
      <c r="E4" s="210" t="s">
        <v>174</v>
      </c>
      <c r="F4" s="210" t="s">
        <v>175</v>
      </c>
      <c r="G4" s="211"/>
    </row>
    <row r="5" spans="1:7" x14ac:dyDescent="0.25">
      <c r="A5" s="202" t="s">
        <v>172</v>
      </c>
      <c r="B5" s="202" t="s">
        <v>438</v>
      </c>
      <c r="C5" s="670"/>
      <c r="D5" s="671">
        <f>+'Sheet 1 Sales Projections'!O18</f>
        <v>17850</v>
      </c>
      <c r="E5" s="671">
        <f>+D5*(1+E2)</f>
        <v>18742.5</v>
      </c>
      <c r="F5" s="671">
        <f>+E5*(1+F2)</f>
        <v>19867.05</v>
      </c>
      <c r="G5" s="212"/>
    </row>
    <row r="6" spans="1:7" ht="13" thickBot="1" x14ac:dyDescent="0.3">
      <c r="A6" s="204" t="s">
        <v>443</v>
      </c>
      <c r="B6" s="204" t="s">
        <v>464</v>
      </c>
      <c r="C6" s="672"/>
      <c r="D6" s="673">
        <f>+'Sheet 2 Production costst'!P29</f>
        <v>8275</v>
      </c>
      <c r="E6" s="673">
        <f>+D6*(1+E3)</f>
        <v>8606</v>
      </c>
      <c r="F6" s="673">
        <f>+E6*(1+F3)</f>
        <v>8778.1200000000008</v>
      </c>
      <c r="G6" s="484"/>
    </row>
    <row r="7" spans="1:7" ht="13" thickBot="1" x14ac:dyDescent="0.3">
      <c r="A7" s="213" t="s">
        <v>176</v>
      </c>
      <c r="B7" s="213"/>
      <c r="C7" s="674"/>
      <c r="D7" s="675">
        <f>SUM(D5-D6)</f>
        <v>9575</v>
      </c>
      <c r="E7" s="675">
        <f>SUM(E5-E6)</f>
        <v>10136.5</v>
      </c>
      <c r="F7" s="675">
        <f>SUM(F5-F6)</f>
        <v>11088.929999999998</v>
      </c>
      <c r="G7" s="485"/>
    </row>
    <row r="8" spans="1:7" x14ac:dyDescent="0.25">
      <c r="A8" s="203" t="s">
        <v>74</v>
      </c>
      <c r="B8" s="203" t="s">
        <v>437</v>
      </c>
      <c r="C8" s="676"/>
      <c r="D8" s="677">
        <f>+'Sheet 4 Personnel Cost'!Q35</f>
        <v>2273.4</v>
      </c>
      <c r="E8" s="677">
        <f>+D8*(1+E$3)</f>
        <v>2364.3360000000002</v>
      </c>
      <c r="F8" s="677">
        <f>+E8*(1+F$3)</f>
        <v>2411.6227200000003</v>
      </c>
      <c r="G8" s="486"/>
    </row>
    <row r="9" spans="1:7" x14ac:dyDescent="0.25">
      <c r="A9" s="203" t="s">
        <v>67</v>
      </c>
      <c r="B9" s="663" t="s">
        <v>441</v>
      </c>
      <c r="C9" s="676"/>
      <c r="D9" s="677">
        <f>+'Sheet 3 Other costs'!Q16</f>
        <v>120</v>
      </c>
      <c r="E9" s="677">
        <f>+D9*(1+E$3)</f>
        <v>124.80000000000001</v>
      </c>
      <c r="F9" s="677">
        <f>+E9*(1+F$3)</f>
        <v>127.29600000000002</v>
      </c>
      <c r="G9" s="486"/>
    </row>
    <row r="10" spans="1:7" x14ac:dyDescent="0.25">
      <c r="A10" s="203" t="s">
        <v>111</v>
      </c>
      <c r="B10" s="663" t="s">
        <v>227</v>
      </c>
      <c r="C10" s="676"/>
      <c r="D10" s="677"/>
      <c r="E10" s="677"/>
      <c r="F10" s="677"/>
      <c r="G10" s="486"/>
    </row>
    <row r="11" spans="1:7" ht="13" x14ac:dyDescent="0.3">
      <c r="A11" s="205"/>
      <c r="B11" s="664" t="s">
        <v>177</v>
      </c>
      <c r="C11" s="676"/>
      <c r="D11" s="677">
        <f>+'Sheet 6 Investments and Finance'!G59</f>
        <v>2000</v>
      </c>
      <c r="E11" s="677">
        <f>+D11</f>
        <v>2000</v>
      </c>
      <c r="F11" s="677">
        <f>+E11</f>
        <v>2000</v>
      </c>
      <c r="G11" s="486"/>
    </row>
    <row r="12" spans="1:7" x14ac:dyDescent="0.25">
      <c r="A12" s="203" t="s">
        <v>439</v>
      </c>
      <c r="B12" s="663" t="s">
        <v>440</v>
      </c>
      <c r="C12" s="676"/>
      <c r="D12" s="677"/>
      <c r="E12" s="677"/>
      <c r="F12" s="677"/>
      <c r="G12" s="486"/>
    </row>
    <row r="13" spans="1:7" ht="13.5" thickBot="1" x14ac:dyDescent="0.35">
      <c r="A13" s="203"/>
      <c r="B13" s="664" t="s">
        <v>444</v>
      </c>
      <c r="C13" s="676"/>
      <c r="D13" s="677">
        <f>+'Sheet 8 Loan Analysis'!P55</f>
        <v>1215</v>
      </c>
      <c r="E13" s="677">
        <f>+D13*(1+E$3)</f>
        <v>1263.6000000000001</v>
      </c>
      <c r="F13" s="677">
        <f>+E13*(1+F$3)</f>
        <v>1288.8720000000001</v>
      </c>
      <c r="G13" s="486"/>
    </row>
    <row r="14" spans="1:7" ht="13.5" thickBot="1" x14ac:dyDescent="0.35">
      <c r="A14" s="201" t="s">
        <v>178</v>
      </c>
      <c r="B14" s="214"/>
      <c r="C14" s="674"/>
      <c r="D14" s="675">
        <f>SUM(D8:D13)</f>
        <v>5608.4</v>
      </c>
      <c r="E14" s="675">
        <f t="shared" ref="E14:F14" si="0">SUM(E8:E13)</f>
        <v>5752.7360000000008</v>
      </c>
      <c r="F14" s="675">
        <f t="shared" si="0"/>
        <v>5827.79072</v>
      </c>
      <c r="G14" s="485"/>
    </row>
    <row r="15" spans="1:7" ht="13.5" thickBot="1" x14ac:dyDescent="0.35">
      <c r="A15" s="201" t="s">
        <v>470</v>
      </c>
      <c r="B15" s="214"/>
      <c r="C15" s="678"/>
      <c r="D15" s="680">
        <f>-'Sheet 1 Sales Projections'!O34</f>
        <v>-784.65625</v>
      </c>
      <c r="E15" s="780">
        <f>+D15*(1+E$3)</f>
        <v>-816.04250000000002</v>
      </c>
      <c r="F15" s="780">
        <f>+E15*(1+F$3)</f>
        <v>-832.36335000000008</v>
      </c>
      <c r="G15" s="485"/>
    </row>
    <row r="16" spans="1:7" ht="13.5" thickBot="1" x14ac:dyDescent="0.35">
      <c r="A16" s="201" t="s">
        <v>469</v>
      </c>
      <c r="B16" s="214"/>
      <c r="C16" s="678"/>
      <c r="D16" s="675">
        <f>+D14+D15</f>
        <v>4823.7437499999996</v>
      </c>
      <c r="E16" s="675">
        <f t="shared" ref="E16:F16" si="1">+E14+E15</f>
        <v>4936.6935000000012</v>
      </c>
      <c r="F16" s="675">
        <f t="shared" si="1"/>
        <v>4995.4273699999994</v>
      </c>
      <c r="G16" s="485"/>
    </row>
    <row r="17" spans="1:7" ht="13" thickBot="1" x14ac:dyDescent="0.3">
      <c r="A17" s="213" t="s">
        <v>146</v>
      </c>
      <c r="B17" s="213" t="s">
        <v>442</v>
      </c>
      <c r="C17" s="678"/>
      <c r="D17" s="675">
        <f>+'Sheet 5 Entrepreneur''s salary'!P30</f>
        <v>2100</v>
      </c>
      <c r="E17" s="675">
        <f>+D17*(1+E12)</f>
        <v>2100</v>
      </c>
      <c r="F17" s="675">
        <f>+E17*(1+F12)</f>
        <v>2100</v>
      </c>
      <c r="G17" s="485"/>
    </row>
    <row r="18" spans="1:7" ht="13" thickBot="1" x14ac:dyDescent="0.3">
      <c r="A18" s="213" t="s">
        <v>144</v>
      </c>
      <c r="B18" s="668">
        <v>0.38</v>
      </c>
      <c r="C18" s="678"/>
      <c r="D18" s="675">
        <f>IF((+D16&gt;0),-D16*$B$18,0)</f>
        <v>-1833.0226249999998</v>
      </c>
      <c r="E18" s="675">
        <f>IF((+E16&gt;0),-E16*$B$18,0)</f>
        <v>-1875.9435300000005</v>
      </c>
      <c r="F18" s="675">
        <f>IF((+F16&gt;0),-F16*$B$18,0)</f>
        <v>-1898.2624005999999</v>
      </c>
      <c r="G18" s="485"/>
    </row>
    <row r="19" spans="1:7" ht="13" thickBot="1" x14ac:dyDescent="0.3">
      <c r="A19" s="666" t="s">
        <v>11</v>
      </c>
      <c r="B19" s="669">
        <v>0.15</v>
      </c>
      <c r="C19" s="679"/>
      <c r="D19" s="680">
        <f>IF((+D16&gt;0),-D16*$B$19,0)</f>
        <v>-723.56156249999992</v>
      </c>
      <c r="E19" s="680">
        <f>IF((+E16&gt;0),-E16*$B$19,0)</f>
        <v>-740.50402500000018</v>
      </c>
      <c r="F19" s="680">
        <f>IF((+F16&gt;0),-F16*$B$19,0)</f>
        <v>-749.31410549999987</v>
      </c>
      <c r="G19" s="667"/>
    </row>
    <row r="20" spans="1:7" ht="13" thickBot="1" x14ac:dyDescent="0.3">
      <c r="A20" s="213" t="s">
        <v>471</v>
      </c>
      <c r="B20" s="213"/>
      <c r="C20" s="678"/>
      <c r="D20" s="675">
        <f>+D16+D18+D19</f>
        <v>2267.1595625</v>
      </c>
      <c r="E20" s="675">
        <f>+E16+E18+E19</f>
        <v>2320.2459450000006</v>
      </c>
      <c r="F20" s="675">
        <f>+F16+F18+F19</f>
        <v>2347.8508639000001</v>
      </c>
      <c r="G20" s="485"/>
    </row>
    <row r="21" spans="1:7" ht="23" x14ac:dyDescent="0.5">
      <c r="A21" s="2" t="s">
        <v>179</v>
      </c>
    </row>
    <row r="22" spans="1:7" ht="13" thickBot="1" x14ac:dyDescent="0.3"/>
    <row r="23" spans="1:7" ht="13.5" thickBot="1" x14ac:dyDescent="0.35">
      <c r="A23" s="50"/>
      <c r="B23" s="95" t="s">
        <v>173</v>
      </c>
      <c r="C23" s="95" t="s">
        <v>180</v>
      </c>
      <c r="D23" s="95" t="s">
        <v>174</v>
      </c>
      <c r="E23" s="95" t="s">
        <v>181</v>
      </c>
      <c r="F23" s="101" t="s">
        <v>175</v>
      </c>
      <c r="G23" s="102" t="s">
        <v>180</v>
      </c>
    </row>
    <row r="24" spans="1:7" x14ac:dyDescent="0.25">
      <c r="A24" s="70" t="s">
        <v>182</v>
      </c>
      <c r="B24" s="681">
        <f>+D5</f>
        <v>17850</v>
      </c>
      <c r="C24" s="99">
        <v>1</v>
      </c>
      <c r="D24" s="681">
        <f>+E5</f>
        <v>18742.5</v>
      </c>
      <c r="E24" s="99">
        <v>1</v>
      </c>
      <c r="F24" s="681">
        <f>+F5</f>
        <v>19867.05</v>
      </c>
      <c r="G24" s="99">
        <v>1</v>
      </c>
    </row>
    <row r="25" spans="1:7" ht="13" thickBot="1" x14ac:dyDescent="0.3">
      <c r="A25" s="665" t="s">
        <v>443</v>
      </c>
      <c r="B25" s="682">
        <f>+D6</f>
        <v>8275</v>
      </c>
      <c r="C25" s="100">
        <f>+B25/B$24</f>
        <v>0.46358543417366949</v>
      </c>
      <c r="D25" s="686">
        <f>+E6</f>
        <v>8606</v>
      </c>
      <c r="E25" s="100">
        <f>+D25/D$24</f>
        <v>0.45917033480058689</v>
      </c>
      <c r="F25" s="682">
        <f>+F6</f>
        <v>8778.1200000000008</v>
      </c>
      <c r="G25" s="100">
        <f t="shared" ref="G25:G38" si="2">+F25/F$24</f>
        <v>0.44184315235528177</v>
      </c>
    </row>
    <row r="26" spans="1:7" ht="13" thickBot="1" x14ac:dyDescent="0.3">
      <c r="A26" s="685" t="s">
        <v>183</v>
      </c>
      <c r="B26" s="687">
        <f>+B24-B25</f>
        <v>9575</v>
      </c>
      <c r="C26" s="688">
        <f t="shared" ref="C26:G38" si="3">+B26/B$24</f>
        <v>0.53641456582633051</v>
      </c>
      <c r="D26" s="683">
        <f>+D24-D25</f>
        <v>10136.5</v>
      </c>
      <c r="E26" s="688">
        <f t="shared" si="3"/>
        <v>0.54082966519941311</v>
      </c>
      <c r="F26" s="683">
        <f>+F24-F25</f>
        <v>11088.929999999998</v>
      </c>
      <c r="G26" s="689">
        <f t="shared" si="2"/>
        <v>0.55815684764471818</v>
      </c>
    </row>
    <row r="27" spans="1:7" x14ac:dyDescent="0.25">
      <c r="A27" s="489" t="s">
        <v>220</v>
      </c>
      <c r="B27" s="684">
        <f>SUM(D8:D9)</f>
        <v>2393.4</v>
      </c>
      <c r="C27" s="100">
        <f t="shared" si="3"/>
        <v>0.1340840336134454</v>
      </c>
      <c r="D27" s="684">
        <f>SUM(E8:E9)</f>
        <v>2489.1360000000004</v>
      </c>
      <c r="E27" s="100">
        <f t="shared" si="3"/>
        <v>0.13280704281712688</v>
      </c>
      <c r="F27" s="684">
        <f>SUM(F8:F9)</f>
        <v>2538.9187200000001</v>
      </c>
      <c r="G27" s="100">
        <f t="shared" si="2"/>
        <v>0.12779545629572583</v>
      </c>
    </row>
    <row r="28" spans="1:7" ht="13" thickBot="1" x14ac:dyDescent="0.3">
      <c r="A28" s="73" t="s">
        <v>184</v>
      </c>
      <c r="B28" s="682">
        <f>+D11</f>
        <v>2000</v>
      </c>
      <c r="C28" s="100">
        <f t="shared" si="3"/>
        <v>0.11204481792717087</v>
      </c>
      <c r="D28" s="682">
        <f>+E11</f>
        <v>2000</v>
      </c>
      <c r="E28" s="100">
        <f t="shared" si="3"/>
        <v>0.1067093504068294</v>
      </c>
      <c r="F28" s="682">
        <f>+F11</f>
        <v>2000</v>
      </c>
      <c r="G28" s="100">
        <f t="shared" si="2"/>
        <v>0.10066919849700887</v>
      </c>
    </row>
    <row r="29" spans="1:7" ht="13" thickBot="1" x14ac:dyDescent="0.3">
      <c r="A29" s="366" t="s">
        <v>445</v>
      </c>
      <c r="B29" s="683">
        <f>-SUM(B27:B28)+B26</f>
        <v>5181.6000000000004</v>
      </c>
      <c r="C29" s="688">
        <f t="shared" si="3"/>
        <v>0.29028571428571431</v>
      </c>
      <c r="D29" s="683">
        <f>-SUM(D27:D28)+D26</f>
        <v>5647.3639999999996</v>
      </c>
      <c r="E29" s="688">
        <f t="shared" si="3"/>
        <v>0.30131327197545682</v>
      </c>
      <c r="F29" s="683">
        <f>-SUM(F27:F28)+F26</f>
        <v>6550.0112799999988</v>
      </c>
      <c r="G29" s="689">
        <f t="shared" si="2"/>
        <v>0.32969219285198353</v>
      </c>
    </row>
    <row r="30" spans="1:7" ht="13" thickBot="1" x14ac:dyDescent="0.3">
      <c r="A30" s="44" t="s">
        <v>128</v>
      </c>
      <c r="B30" s="684">
        <f>+D13</f>
        <v>1215</v>
      </c>
      <c r="C30" s="100">
        <f t="shared" si="3"/>
        <v>6.8067226890756297E-2</v>
      </c>
      <c r="D30" s="684">
        <f>+E13</f>
        <v>1263.6000000000001</v>
      </c>
      <c r="E30" s="100">
        <f t="shared" si="3"/>
        <v>6.741896758703482E-2</v>
      </c>
      <c r="F30" s="684">
        <f>+F13</f>
        <v>1288.8720000000001</v>
      </c>
      <c r="G30" s="100">
        <f t="shared" si="2"/>
        <v>6.4874855602618409E-2</v>
      </c>
    </row>
    <row r="31" spans="1:7" ht="13" thickBot="1" x14ac:dyDescent="0.3">
      <c r="A31" s="366" t="s">
        <v>446</v>
      </c>
      <c r="B31" s="683">
        <f>-SUM(B30:B30)+B29</f>
        <v>3966.6000000000004</v>
      </c>
      <c r="C31" s="688">
        <f t="shared" si="3"/>
        <v>0.222218487394958</v>
      </c>
      <c r="D31" s="683">
        <f>-SUM(D30:D30)+D29</f>
        <v>4383.7639999999992</v>
      </c>
      <c r="E31" s="688">
        <f t="shared" si="3"/>
        <v>0.23389430438842199</v>
      </c>
      <c r="F31" s="683">
        <f>-SUM(F30:F30)+F29</f>
        <v>5261.1392799999985</v>
      </c>
      <c r="G31" s="689">
        <f t="shared" si="2"/>
        <v>0.26481733724936507</v>
      </c>
    </row>
    <row r="32" spans="1:7" ht="50" x14ac:dyDescent="0.25">
      <c r="A32" s="781" t="s">
        <v>472</v>
      </c>
      <c r="B32" s="773">
        <f>+B31+B28</f>
        <v>5966.6</v>
      </c>
      <c r="C32" s="774">
        <f t="shared" si="3"/>
        <v>0.33426330532212889</v>
      </c>
      <c r="D32" s="773">
        <f>+D31+D28</f>
        <v>6383.7639999999992</v>
      </c>
      <c r="E32" s="774">
        <f t="shared" si="3"/>
        <v>0.3406036547952514</v>
      </c>
      <c r="F32" s="773">
        <f>+F31+F28</f>
        <v>7261.1392799999985</v>
      </c>
      <c r="G32" s="775">
        <f t="shared" si="2"/>
        <v>0.36548653574637396</v>
      </c>
    </row>
    <row r="33" spans="1:7" x14ac:dyDescent="0.25">
      <c r="A33" s="776" t="s">
        <v>146</v>
      </c>
      <c r="B33" s="684">
        <f>-'Sheet 5 Entrepreneur''s salary'!P30</f>
        <v>-2100</v>
      </c>
      <c r="C33" s="777">
        <f t="shared" si="3"/>
        <v>-0.11764705882352941</v>
      </c>
      <c r="D33" s="684">
        <f>+B33+B33*E3</f>
        <v>-2184</v>
      </c>
      <c r="E33" s="777">
        <f t="shared" si="3"/>
        <v>-0.11652661064425771</v>
      </c>
      <c r="F33" s="684">
        <f>+D33+D33*F3</f>
        <v>-2227.6799999999998</v>
      </c>
      <c r="G33" s="778">
        <f t="shared" si="2"/>
        <v>-0.11212938005390835</v>
      </c>
    </row>
    <row r="34" spans="1:7" x14ac:dyDescent="0.25">
      <c r="A34" s="779" t="s">
        <v>11</v>
      </c>
      <c r="B34" s="684">
        <f>+D19</f>
        <v>-723.56156249999992</v>
      </c>
      <c r="C34" s="777">
        <f t="shared" si="3"/>
        <v>-4.0535661764705876E-2</v>
      </c>
      <c r="D34" s="684">
        <f>+E19</f>
        <v>-740.50402500000018</v>
      </c>
      <c r="E34" s="777">
        <f t="shared" si="3"/>
        <v>-3.9509351740696287E-2</v>
      </c>
      <c r="F34" s="684">
        <f>+F19</f>
        <v>-749.31410549999987</v>
      </c>
      <c r="G34" s="777">
        <f t="shared" si="3"/>
        <v>-3.7716425211594067E-2</v>
      </c>
    </row>
    <row r="35" spans="1:7" x14ac:dyDescent="0.25">
      <c r="A35" s="779" t="s">
        <v>144</v>
      </c>
      <c r="B35" s="684">
        <f>+D18</f>
        <v>-1833.0226249999998</v>
      </c>
      <c r="C35" s="777">
        <f t="shared" si="3"/>
        <v>-0.10269034313725489</v>
      </c>
      <c r="D35" s="684">
        <f>+E18</f>
        <v>-1875.9435300000005</v>
      </c>
      <c r="E35" s="777">
        <f t="shared" si="3"/>
        <v>-0.10009035774309727</v>
      </c>
      <c r="F35" s="684">
        <f>+F18</f>
        <v>-1898.2624005999999</v>
      </c>
      <c r="G35" s="777">
        <f t="shared" si="3"/>
        <v>-9.5548277202704979E-2</v>
      </c>
    </row>
    <row r="36" spans="1:7" x14ac:dyDescent="0.25">
      <c r="A36" s="44" t="s">
        <v>185</v>
      </c>
      <c r="B36" s="684">
        <f>-'Sheet 8 Loan Analysis'!P53</f>
        <v>-3000</v>
      </c>
      <c r="C36" s="777">
        <f t="shared" si="3"/>
        <v>-0.16806722689075632</v>
      </c>
      <c r="D36" s="684">
        <v>0</v>
      </c>
      <c r="E36" s="777">
        <f t="shared" si="3"/>
        <v>0</v>
      </c>
      <c r="F36" s="684">
        <v>0</v>
      </c>
      <c r="G36" s="778">
        <f t="shared" si="2"/>
        <v>0</v>
      </c>
    </row>
    <row r="37" spans="1:7" x14ac:dyDescent="0.25">
      <c r="A37" s="489" t="s">
        <v>473</v>
      </c>
      <c r="B37" s="684">
        <f>SUM(B32:B36)</f>
        <v>-1689.9841874999995</v>
      </c>
      <c r="C37" s="777"/>
      <c r="D37" s="684">
        <f>SUM(D32:D36)</f>
        <v>1583.3164449999986</v>
      </c>
      <c r="E37" s="777"/>
      <c r="F37" s="684">
        <f>SUM(F32:F36)</f>
        <v>2385.8827738999998</v>
      </c>
      <c r="G37" s="778"/>
    </row>
    <row r="38" spans="1:7" ht="13" thickBot="1" x14ac:dyDescent="0.3">
      <c r="A38" s="690" t="s">
        <v>186</v>
      </c>
      <c r="B38" s="686">
        <f>IF(SUM(B32:B36)&gt;0,SUM(B32:B36),0)</f>
        <v>0</v>
      </c>
      <c r="C38" s="103">
        <f t="shared" si="3"/>
        <v>0</v>
      </c>
      <c r="D38" s="686">
        <f>IF(SUM(D32:D36)&gt;0,SUM(D32:D36),0)</f>
        <v>1583.3164449999986</v>
      </c>
      <c r="E38" s="103">
        <f t="shared" si="3"/>
        <v>8.4477334667200144E-2</v>
      </c>
      <c r="F38" s="686">
        <f>IF(SUM(F32:F36)&gt;0,SUM(F32:F36),0)</f>
        <v>2385.8827738999998</v>
      </c>
      <c r="G38" s="103">
        <f t="shared" si="2"/>
        <v>0.1200924532781666</v>
      </c>
    </row>
    <row r="39" spans="1:7" x14ac:dyDescent="0.25">
      <c r="A39" s="89"/>
      <c r="B39" s="104"/>
      <c r="C39" s="105"/>
      <c r="D39" s="104"/>
      <c r="E39" s="89"/>
      <c r="F39" s="89"/>
      <c r="G39" s="89"/>
    </row>
    <row r="40" spans="1:7" x14ac:dyDescent="0.25">
      <c r="A40" s="4"/>
      <c r="B40" s="7"/>
      <c r="C40" s="103"/>
      <c r="D40" s="7"/>
      <c r="E40" s="4"/>
      <c r="F40" s="4"/>
      <c r="G40" s="4"/>
    </row>
    <row r="41" spans="1:7" x14ac:dyDescent="0.25">
      <c r="A41" s="4"/>
      <c r="B41" s="4"/>
      <c r="C41" s="4"/>
      <c r="D41" s="4"/>
      <c r="E41" s="4"/>
      <c r="F41" s="4"/>
    </row>
    <row r="42" spans="1:7" x14ac:dyDescent="0.25">
      <c r="B42" s="4"/>
      <c r="C42" s="4"/>
      <c r="D42" s="4"/>
      <c r="E42" s="4"/>
      <c r="F42" s="4"/>
    </row>
    <row r="43" spans="1:7" x14ac:dyDescent="0.25">
      <c r="B43" s="4"/>
      <c r="C43" s="4"/>
      <c r="D43" s="4"/>
      <c r="E43" s="4"/>
      <c r="F43" s="4"/>
    </row>
    <row r="44" spans="1:7" x14ac:dyDescent="0.25">
      <c r="A44" s="4"/>
      <c r="B44" s="4"/>
      <c r="C44" s="4"/>
      <c r="D44" s="4"/>
      <c r="E44" s="4"/>
      <c r="F44" s="4"/>
    </row>
    <row r="45" spans="1:7" x14ac:dyDescent="0.25"/>
    <row r="46" spans="1:7" x14ac:dyDescent="0.25"/>
    <row r="47" spans="1:7" x14ac:dyDescent="0.25"/>
    <row r="48" spans="1:7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</sheetData>
  <phoneticPr fontId="0" type="noConversion"/>
  <pageMargins left="0.75" right="0.75" top="0.49" bottom="0.39" header="0.17" footer="0.34"/>
  <pageSetup paperSize="9" scale="85" orientation="landscape" r:id="rId1"/>
  <headerFooter alignWithMargins="0">
    <oddHeader>&amp;A</oddHeader>
    <oddFooter>Page &amp;P</oddFooter>
  </headerFooter>
  <rowBreaks count="1" manualBreakCount="1">
    <brk id="20" max="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1"/>
  <sheetViews>
    <sheetView showGridLines="0" topLeftCell="A52" workbookViewId="0">
      <selection activeCell="G80" sqref="G80:I80"/>
    </sheetView>
  </sheetViews>
  <sheetFormatPr defaultColWidth="0" defaultRowHeight="12.5" zeroHeight="1" x14ac:dyDescent="0.25"/>
  <cols>
    <col min="1" max="1" width="4.54296875" style="197" customWidth="1"/>
    <col min="2" max="2" width="31.54296875" style="197" customWidth="1"/>
    <col min="3" max="3" width="16.54296875" style="854" customWidth="1"/>
    <col min="4" max="4" width="17" style="197" customWidth="1"/>
    <col min="5" max="5" width="16.54296875" style="197" customWidth="1"/>
    <col min="6" max="6" width="8.81640625" style="197" customWidth="1"/>
    <col min="7" max="7" width="28.1796875" style="197" bestFit="1" customWidth="1"/>
    <col min="8" max="8" width="11.7265625" style="401" bestFit="1" customWidth="1"/>
    <col min="9" max="9" width="13.7265625" style="401" customWidth="1"/>
    <col min="10" max="10" width="8.81640625" style="197" customWidth="1"/>
    <col min="11" max="16384" width="0" style="197" hidden="1"/>
  </cols>
  <sheetData>
    <row r="1" spans="2:9" ht="13.5" thickBot="1" x14ac:dyDescent="0.35">
      <c r="B1" s="316" t="s">
        <v>148</v>
      </c>
      <c r="C1" s="830"/>
      <c r="H1" s="197"/>
      <c r="I1" s="197"/>
    </row>
    <row r="2" spans="2:9" ht="18.5" thickBot="1" x14ac:dyDescent="0.45">
      <c r="B2" s="317"/>
      <c r="C2" s="831"/>
      <c r="D2" s="318" t="s">
        <v>149</v>
      </c>
      <c r="E2" s="319"/>
      <c r="F2" s="320"/>
      <c r="G2" s="317" t="s">
        <v>150</v>
      </c>
      <c r="H2" s="321"/>
      <c r="I2" s="319"/>
    </row>
    <row r="3" spans="2:9" ht="13" thickBot="1" x14ac:dyDescent="0.3">
      <c r="B3" s="322" t="s">
        <v>151</v>
      </c>
      <c r="C3" s="832"/>
      <c r="D3" s="323"/>
      <c r="E3" s="324"/>
      <c r="G3" s="322" t="s">
        <v>152</v>
      </c>
      <c r="H3" s="323"/>
      <c r="I3" s="324"/>
    </row>
    <row r="4" spans="2:9" ht="13" thickTop="1" x14ac:dyDescent="0.25">
      <c r="B4" s="325"/>
      <c r="C4" s="833"/>
      <c r="D4" s="451"/>
      <c r="E4" s="452"/>
      <c r="G4" s="325"/>
      <c r="H4" s="451"/>
      <c r="I4" s="466"/>
    </row>
    <row r="5" spans="2:9" x14ac:dyDescent="0.25">
      <c r="B5" s="326" t="s">
        <v>153</v>
      </c>
      <c r="C5" s="834"/>
      <c r="D5" s="453">
        <v>20000</v>
      </c>
      <c r="E5" s="454"/>
      <c r="G5" s="326" t="s">
        <v>109</v>
      </c>
      <c r="H5" s="453"/>
      <c r="I5" s="468"/>
    </row>
    <row r="6" spans="2:9" x14ac:dyDescent="0.25">
      <c r="B6" s="326" t="s">
        <v>101</v>
      </c>
      <c r="C6" s="834"/>
      <c r="D6" s="453">
        <v>0</v>
      </c>
      <c r="E6" s="454"/>
      <c r="G6" s="326" t="s">
        <v>144</v>
      </c>
      <c r="H6" s="453"/>
      <c r="I6" s="468"/>
    </row>
    <row r="7" spans="2:9" x14ac:dyDescent="0.25">
      <c r="B7" s="326" t="s">
        <v>154</v>
      </c>
      <c r="C7" s="834"/>
      <c r="D7" s="453"/>
      <c r="E7" s="454"/>
      <c r="G7" s="326" t="s">
        <v>155</v>
      </c>
      <c r="H7" s="453"/>
      <c r="I7" s="468"/>
    </row>
    <row r="8" spans="2:9" x14ac:dyDescent="0.25">
      <c r="B8" s="326" t="s">
        <v>102</v>
      </c>
      <c r="C8" s="834"/>
      <c r="D8" s="453">
        <v>0</v>
      </c>
      <c r="E8" s="454"/>
      <c r="G8" s="326"/>
      <c r="H8" s="453"/>
      <c r="I8" s="468"/>
    </row>
    <row r="9" spans="2:9" x14ac:dyDescent="0.25">
      <c r="B9" s="327"/>
      <c r="C9" s="835"/>
      <c r="D9" s="455"/>
      <c r="E9" s="456"/>
      <c r="G9" s="327"/>
      <c r="H9" s="455"/>
      <c r="I9" s="469"/>
    </row>
    <row r="10" spans="2:9" ht="13" thickBot="1" x14ac:dyDescent="0.3">
      <c r="B10" s="328"/>
      <c r="C10" s="836"/>
      <c r="D10" s="458"/>
      <c r="E10" s="459"/>
      <c r="G10" s="328"/>
      <c r="H10" s="458"/>
      <c r="I10" s="463"/>
    </row>
    <row r="11" spans="2:9" ht="14" thickTop="1" thickBot="1" x14ac:dyDescent="0.35">
      <c r="B11" s="329" t="s">
        <v>156</v>
      </c>
      <c r="C11" s="837"/>
      <c r="D11" s="460"/>
      <c r="E11" s="461">
        <f>SUM(D5:D8)</f>
        <v>20000</v>
      </c>
      <c r="G11" s="329" t="s">
        <v>156</v>
      </c>
      <c r="H11" s="472"/>
      <c r="I11" s="473">
        <f>SUM(H5:H8)</f>
        <v>0</v>
      </c>
    </row>
    <row r="12" spans="2:9" ht="13.5" thickTop="1" thickBot="1" x14ac:dyDescent="0.3">
      <c r="B12" s="330"/>
      <c r="C12" s="838"/>
      <c r="D12" s="462"/>
      <c r="E12" s="463"/>
      <c r="G12" s="330"/>
      <c r="H12" s="462"/>
      <c r="I12" s="463"/>
    </row>
    <row r="13" spans="2:9" ht="13.5" thickTop="1" thickBot="1" x14ac:dyDescent="0.3">
      <c r="B13" s="331" t="s">
        <v>157</v>
      </c>
      <c r="C13" s="839"/>
      <c r="D13" s="464"/>
      <c r="E13" s="465"/>
      <c r="G13" s="331" t="s">
        <v>158</v>
      </c>
      <c r="H13" s="464"/>
      <c r="I13" s="465"/>
    </row>
    <row r="14" spans="2:9" ht="13" thickTop="1" x14ac:dyDescent="0.25">
      <c r="B14" s="332" t="s">
        <v>89</v>
      </c>
      <c r="C14" s="840"/>
      <c r="D14" s="451">
        <v>0</v>
      </c>
      <c r="E14" s="466"/>
      <c r="G14" s="333"/>
      <c r="H14" s="474"/>
      <c r="I14" s="466"/>
    </row>
    <row r="15" spans="2:9" x14ac:dyDescent="0.25">
      <c r="B15" s="334" t="s">
        <v>90</v>
      </c>
      <c r="C15" s="841"/>
      <c r="D15" s="467">
        <v>0</v>
      </c>
      <c r="E15" s="468"/>
      <c r="G15" s="326" t="str">
        <f>+'Sheet 8 Loan Analysis'!A3</f>
        <v>Loan Bank 1</v>
      </c>
      <c r="H15" s="475">
        <f>+'Sheet 8 Loan Analysis'!D3</f>
        <v>12000</v>
      </c>
      <c r="I15" s="468"/>
    </row>
    <row r="16" spans="2:9" x14ac:dyDescent="0.25">
      <c r="B16" s="334" t="s">
        <v>91</v>
      </c>
      <c r="C16" s="841"/>
      <c r="D16" s="467">
        <v>0</v>
      </c>
      <c r="E16" s="468"/>
      <c r="G16" s="326" t="str">
        <f>+'Sheet 8 Loan Analysis'!A16</f>
        <v>Loan Bank 2</v>
      </c>
      <c r="H16" s="475">
        <f>+'Sheet 8 Loan Analysis'!D16</f>
        <v>0</v>
      </c>
      <c r="I16" s="468"/>
    </row>
    <row r="17" spans="2:9" x14ac:dyDescent="0.25">
      <c r="B17" s="334" t="s">
        <v>92</v>
      </c>
      <c r="C17" s="841"/>
      <c r="D17" s="467">
        <v>0</v>
      </c>
      <c r="E17" s="468"/>
      <c r="G17" s="326" t="str">
        <f>+'Sheet 8 Loan Analysis'!A40</f>
        <v>Loan Diaspora Fund</v>
      </c>
      <c r="H17" s="475">
        <f>+'Sheet 8 Loan Analysis'!D40</f>
        <v>6000</v>
      </c>
      <c r="I17" s="468"/>
    </row>
    <row r="18" spans="2:9" x14ac:dyDescent="0.25">
      <c r="B18" s="334" t="s">
        <v>93</v>
      </c>
      <c r="C18" s="841"/>
      <c r="D18" s="467">
        <v>0</v>
      </c>
      <c r="E18" s="468"/>
      <c r="G18" s="326"/>
      <c r="H18" s="475"/>
      <c r="I18" s="468"/>
    </row>
    <row r="19" spans="2:9" x14ac:dyDescent="0.25">
      <c r="B19" s="334" t="s">
        <v>1</v>
      </c>
      <c r="C19" s="841"/>
      <c r="D19" s="467">
        <v>0</v>
      </c>
      <c r="E19" s="469"/>
      <c r="G19" s="327"/>
      <c r="H19" s="477"/>
      <c r="I19" s="469"/>
    </row>
    <row r="20" spans="2:9" x14ac:dyDescent="0.25">
      <c r="B20" s="335" t="s">
        <v>94</v>
      </c>
      <c r="C20" s="842"/>
      <c r="D20" s="470">
        <v>0</v>
      </c>
      <c r="E20" s="469"/>
      <c r="G20" s="327"/>
      <c r="H20" s="455"/>
      <c r="I20" s="469"/>
    </row>
    <row r="21" spans="2:9" ht="13" thickBot="1" x14ac:dyDescent="0.3">
      <c r="B21" s="336" t="s">
        <v>111</v>
      </c>
      <c r="C21" s="843"/>
      <c r="D21" s="471">
        <v>0</v>
      </c>
      <c r="E21" s="463"/>
      <c r="G21" s="337"/>
      <c r="H21" s="471"/>
      <c r="I21" s="463"/>
    </row>
    <row r="22" spans="2:9" ht="14" thickTop="1" thickBot="1" x14ac:dyDescent="0.35">
      <c r="B22" s="329" t="s">
        <v>156</v>
      </c>
      <c r="C22" s="844"/>
      <c r="D22" s="472"/>
      <c r="E22" s="473">
        <f>SUM(D14:D18)</f>
        <v>0</v>
      </c>
      <c r="G22" s="329" t="s">
        <v>156</v>
      </c>
      <c r="H22" s="472"/>
      <c r="I22" s="473">
        <f>SUM(H15:H18)</f>
        <v>18000</v>
      </c>
    </row>
    <row r="23" spans="2:9" ht="13.5" thickTop="1" thickBot="1" x14ac:dyDescent="0.3">
      <c r="B23" s="330"/>
      <c r="C23" s="838"/>
      <c r="D23" s="462"/>
      <c r="E23" s="463"/>
      <c r="G23" s="330"/>
      <c r="H23" s="462"/>
      <c r="I23" s="463"/>
    </row>
    <row r="24" spans="2:9" ht="13.5" thickTop="1" thickBot="1" x14ac:dyDescent="0.3">
      <c r="B24" s="331" t="s">
        <v>160</v>
      </c>
      <c r="C24" s="839"/>
      <c r="D24" s="464"/>
      <c r="E24" s="465"/>
      <c r="G24" s="331" t="s">
        <v>159</v>
      </c>
      <c r="H24" s="464"/>
      <c r="I24" s="465"/>
    </row>
    <row r="25" spans="2:9" ht="13" thickTop="1" x14ac:dyDescent="0.25">
      <c r="B25" s="333"/>
      <c r="C25" s="845"/>
      <c r="D25" s="474"/>
      <c r="E25" s="466"/>
      <c r="G25" s="333" t="str">
        <f>+'Sheet 8 Loan Analysis'!A29</f>
        <v>Loan Family A (subordinated)</v>
      </c>
      <c r="H25" s="474">
        <f>+'Sheet 8 Loan Analysis'!D29</f>
        <v>0</v>
      </c>
      <c r="I25" s="466"/>
    </row>
    <row r="26" spans="2:9" ht="13" thickBot="1" x14ac:dyDescent="0.3">
      <c r="B26" s="326" t="s">
        <v>9</v>
      </c>
      <c r="C26" s="834"/>
      <c r="D26" s="475"/>
      <c r="E26" s="476">
        <v>0</v>
      </c>
      <c r="G26" s="327"/>
      <c r="H26" s="477"/>
      <c r="I26" s="469"/>
    </row>
    <row r="27" spans="2:9" ht="14" thickTop="1" thickBot="1" x14ac:dyDescent="0.35">
      <c r="B27" s="326" t="s">
        <v>161</v>
      </c>
      <c r="C27" s="834"/>
      <c r="D27" s="475"/>
      <c r="E27" s="476">
        <v>0</v>
      </c>
      <c r="G27" s="329" t="s">
        <v>10</v>
      </c>
      <c r="H27" s="472"/>
      <c r="I27" s="473">
        <f>SUM(H25:H26)</f>
        <v>0</v>
      </c>
    </row>
    <row r="28" spans="2:9" ht="13.5" thickTop="1" thickBot="1" x14ac:dyDescent="0.3">
      <c r="B28" s="243" t="s">
        <v>203</v>
      </c>
      <c r="C28" s="846"/>
      <c r="D28" s="475"/>
      <c r="E28" s="476">
        <v>0</v>
      </c>
      <c r="G28" s="330"/>
      <c r="H28" s="462"/>
      <c r="I28" s="463"/>
    </row>
    <row r="29" spans="2:9" ht="13.5" thickTop="1" thickBot="1" x14ac:dyDescent="0.3">
      <c r="B29" s="327"/>
      <c r="C29" s="835"/>
      <c r="D29" s="477"/>
      <c r="E29" s="469"/>
      <c r="G29" s="331" t="s">
        <v>162</v>
      </c>
      <c r="H29" s="464"/>
      <c r="I29" s="465"/>
    </row>
    <row r="30" spans="2:9" ht="14" thickTop="1" thickBot="1" x14ac:dyDescent="0.35">
      <c r="B30" s="329" t="s">
        <v>156</v>
      </c>
      <c r="C30" s="844"/>
      <c r="D30" s="472"/>
      <c r="E30" s="473">
        <f>SUM(D26:D29)</f>
        <v>0</v>
      </c>
      <c r="G30" s="333"/>
      <c r="H30" s="474"/>
      <c r="I30" s="466"/>
    </row>
    <row r="31" spans="2:9" ht="13" thickTop="1" x14ac:dyDescent="0.25">
      <c r="B31" s="333"/>
      <c r="C31" s="845"/>
      <c r="D31" s="474"/>
      <c r="E31" s="466"/>
      <c r="G31" s="326" t="s">
        <v>163</v>
      </c>
      <c r="H31" s="475">
        <f>+'Sheet 6 Investments and Finance'!H20+'Sheet 6 Investments and Finance'!J21</f>
        <v>35000</v>
      </c>
      <c r="I31" s="468"/>
    </row>
    <row r="32" spans="2:9" x14ac:dyDescent="0.25">
      <c r="B32" s="326"/>
      <c r="C32" s="834"/>
      <c r="D32" s="475"/>
      <c r="E32" s="468"/>
      <c r="G32" s="326" t="s">
        <v>164</v>
      </c>
      <c r="H32" s="475">
        <f>+'Sheet 6 Investments and Finance'!H22</f>
        <v>0</v>
      </c>
      <c r="I32" s="468"/>
    </row>
    <row r="33" spans="2:9" x14ac:dyDescent="0.25">
      <c r="B33" s="326"/>
      <c r="C33" s="834"/>
      <c r="D33" s="475"/>
      <c r="E33" s="468"/>
      <c r="G33" s="326" t="s">
        <v>165</v>
      </c>
      <c r="H33" s="475"/>
      <c r="I33" s="468"/>
    </row>
    <row r="34" spans="2:9" x14ac:dyDescent="0.25">
      <c r="B34" s="326"/>
      <c r="C34" s="834"/>
      <c r="D34" s="475"/>
      <c r="E34" s="468"/>
      <c r="G34" s="326"/>
      <c r="H34" s="475"/>
      <c r="I34" s="468"/>
    </row>
    <row r="35" spans="2:9" x14ac:dyDescent="0.25">
      <c r="B35" s="326"/>
      <c r="C35" s="834"/>
      <c r="D35" s="475"/>
      <c r="E35" s="468"/>
      <c r="G35" s="326" t="s">
        <v>166</v>
      </c>
      <c r="H35" s="475"/>
      <c r="I35" s="468"/>
    </row>
    <row r="36" spans="2:9" ht="13" thickBot="1" x14ac:dyDescent="0.3">
      <c r="B36" s="326"/>
      <c r="C36" s="834"/>
      <c r="D36" s="475"/>
      <c r="E36" s="468"/>
      <c r="G36" s="327"/>
      <c r="H36" s="477"/>
      <c r="I36" s="469"/>
    </row>
    <row r="37" spans="2:9" ht="14" thickTop="1" thickBot="1" x14ac:dyDescent="0.35">
      <c r="B37" s="326"/>
      <c r="C37" s="834"/>
      <c r="D37" s="475"/>
      <c r="E37" s="468"/>
      <c r="G37" s="329" t="s">
        <v>156</v>
      </c>
      <c r="H37" s="472"/>
      <c r="I37" s="473">
        <f>SUM(H31:H36)</f>
        <v>35000</v>
      </c>
    </row>
    <row r="38" spans="2:9" ht="13.5" thickTop="1" thickBot="1" x14ac:dyDescent="0.3">
      <c r="B38" s="327"/>
      <c r="C38" s="835"/>
      <c r="D38" s="477"/>
      <c r="E38" s="469"/>
      <c r="G38" s="327"/>
      <c r="H38" s="477"/>
      <c r="I38" s="469"/>
    </row>
    <row r="39" spans="2:9" ht="14" thickTop="1" thickBot="1" x14ac:dyDescent="0.35">
      <c r="B39" s="338" t="s">
        <v>73</v>
      </c>
      <c r="C39" s="847"/>
      <c r="D39" s="465"/>
      <c r="E39" s="473">
        <f>SUM(E5:E33)</f>
        <v>20000</v>
      </c>
      <c r="G39" s="338" t="s">
        <v>73</v>
      </c>
      <c r="H39" s="465"/>
      <c r="I39" s="473">
        <f>SUM(I5:I37)</f>
        <v>53000</v>
      </c>
    </row>
    <row r="40" spans="2:9" ht="13.5" thickTop="1" thickBot="1" x14ac:dyDescent="0.3">
      <c r="B40" s="328"/>
      <c r="C40" s="836"/>
      <c r="D40" s="478"/>
      <c r="E40" s="479"/>
      <c r="G40" s="328"/>
      <c r="H40" s="478"/>
      <c r="I40" s="479"/>
    </row>
    <row r="41" spans="2:9" ht="13" thickTop="1" x14ac:dyDescent="0.25">
      <c r="C41" s="848"/>
      <c r="D41" s="401"/>
      <c r="E41" s="401"/>
    </row>
    <row r="42" spans="2:9" ht="13.5" thickBot="1" x14ac:dyDescent="0.35">
      <c r="B42" s="316" t="s">
        <v>167</v>
      </c>
      <c r="C42" s="849"/>
      <c r="D42" s="401"/>
      <c r="E42" s="401"/>
    </row>
    <row r="43" spans="2:9" ht="18.5" thickBot="1" x14ac:dyDescent="0.45">
      <c r="B43" s="317"/>
      <c r="C43" s="850"/>
      <c r="D43" s="483" t="s">
        <v>149</v>
      </c>
      <c r="E43" s="481"/>
      <c r="F43" s="320"/>
      <c r="G43" s="317" t="s">
        <v>150</v>
      </c>
      <c r="H43" s="480"/>
      <c r="I43" s="481"/>
    </row>
    <row r="44" spans="2:9" ht="13" thickBot="1" x14ac:dyDescent="0.3">
      <c r="B44" s="322" t="s">
        <v>151</v>
      </c>
      <c r="C44" s="851"/>
      <c r="D44" s="457"/>
      <c r="E44" s="482"/>
      <c r="G44" s="322" t="s">
        <v>152</v>
      </c>
      <c r="H44" s="457"/>
      <c r="I44" s="482"/>
    </row>
    <row r="45" spans="2:9" ht="13" thickTop="1" x14ac:dyDescent="0.25">
      <c r="B45" s="333"/>
      <c r="C45" s="852"/>
      <c r="D45" s="855"/>
      <c r="E45" s="452"/>
      <c r="G45" s="333"/>
      <c r="H45" s="474"/>
      <c r="I45" s="466"/>
    </row>
    <row r="46" spans="2:9" ht="25" x14ac:dyDescent="0.25">
      <c r="B46" s="326" t="s">
        <v>153</v>
      </c>
      <c r="C46" s="853" t="s">
        <v>474</v>
      </c>
      <c r="D46" s="856">
        <f>IF(+'Sheet 9 Liquidity planning'!P47&lt;0,0,+'Sheet 9 Liquidity planning'!P47)</f>
        <v>0</v>
      </c>
      <c r="G46" s="326" t="s">
        <v>109</v>
      </c>
      <c r="H46" s="763">
        <f>IF(+'Sheet 9 Liquidity planning'!P47&lt;0,-'Sheet 9 Liquidity planning'!P47,0)</f>
        <v>12703.499999999993</v>
      </c>
      <c r="I46" s="468"/>
    </row>
    <row r="47" spans="2:9" ht="25" x14ac:dyDescent="0.25">
      <c r="B47" s="862" t="s">
        <v>101</v>
      </c>
      <c r="C47" s="863" t="s">
        <v>475</v>
      </c>
      <c r="D47" s="864">
        <f>+'Sheet 2 Production costst'!O31</f>
        <v>2359.5</v>
      </c>
      <c r="E47" s="865"/>
      <c r="F47" s="865"/>
      <c r="G47" s="862" t="s">
        <v>144</v>
      </c>
      <c r="H47" s="763">
        <f>-'Sheet 11 Profit &amp; Loss Account'!D18</f>
        <v>1833.0226249999998</v>
      </c>
      <c r="I47" s="864"/>
    </row>
    <row r="48" spans="2:9" ht="25" x14ac:dyDescent="0.25">
      <c r="B48" s="862" t="s">
        <v>154</v>
      </c>
      <c r="C48" s="863" t="s">
        <v>476</v>
      </c>
      <c r="D48" s="864">
        <f>+'Sheet 2 Production costst'!O29</f>
        <v>1950</v>
      </c>
      <c r="E48" s="865"/>
      <c r="F48" s="865"/>
      <c r="G48" s="862" t="s">
        <v>155</v>
      </c>
      <c r="H48" s="763"/>
      <c r="I48" s="864"/>
    </row>
    <row r="49" spans="2:9" ht="25" x14ac:dyDescent="0.25">
      <c r="B49" s="862" t="s">
        <v>102</v>
      </c>
      <c r="C49" s="863" t="s">
        <v>476</v>
      </c>
      <c r="D49" s="864">
        <f>+'Sheet 1 Sales Projections'!N32</f>
        <v>1338.75</v>
      </c>
      <c r="E49" s="865"/>
      <c r="F49" s="865"/>
      <c r="G49" s="862"/>
      <c r="H49" s="763"/>
      <c r="I49" s="864"/>
    </row>
    <row r="50" spans="2:9" ht="13" thickBot="1" x14ac:dyDescent="0.3">
      <c r="B50" s="866" t="s">
        <v>168</v>
      </c>
      <c r="C50" s="867"/>
      <c r="D50" s="857"/>
      <c r="E50" s="868"/>
      <c r="F50" s="865"/>
      <c r="G50" s="869"/>
      <c r="H50" s="870"/>
      <c r="I50" s="871"/>
    </row>
    <row r="51" spans="2:9" ht="14" thickTop="1" thickBot="1" x14ac:dyDescent="0.35">
      <c r="B51" s="872" t="s">
        <v>156</v>
      </c>
      <c r="C51" s="873"/>
      <c r="D51" s="764"/>
      <c r="E51" s="874">
        <f>SUM(D46:D50)</f>
        <v>5648.25</v>
      </c>
      <c r="F51" s="865"/>
      <c r="G51" s="872" t="s">
        <v>156</v>
      </c>
      <c r="H51" s="875"/>
      <c r="I51" s="876">
        <f>SUM(H46:H49)</f>
        <v>14536.522624999992</v>
      </c>
    </row>
    <row r="52" spans="2:9" ht="13.5" thickTop="1" thickBot="1" x14ac:dyDescent="0.3">
      <c r="B52" s="877"/>
      <c r="C52" s="878"/>
      <c r="D52" s="879"/>
      <c r="E52" s="880"/>
      <c r="F52" s="865"/>
      <c r="G52" s="877"/>
      <c r="H52" s="879"/>
      <c r="I52" s="880"/>
    </row>
    <row r="53" spans="2:9" ht="13.5" thickTop="1" thickBot="1" x14ac:dyDescent="0.3">
      <c r="B53" s="881" t="s">
        <v>157</v>
      </c>
      <c r="C53" s="882"/>
      <c r="D53" s="883"/>
      <c r="E53" s="884"/>
      <c r="F53" s="865"/>
      <c r="G53" s="881" t="s">
        <v>158</v>
      </c>
      <c r="H53" s="883"/>
      <c r="I53" s="884"/>
    </row>
    <row r="54" spans="2:9" ht="13" thickTop="1" x14ac:dyDescent="0.25">
      <c r="B54" s="885" t="str">
        <f>+'Sheet 6 Investments and Finance'!A4</f>
        <v>Buildings and renovations</v>
      </c>
      <c r="C54" s="886"/>
      <c r="D54" s="855">
        <f>+'Sheet 6 Investments and Finance'!E4</f>
        <v>25000</v>
      </c>
      <c r="E54" s="887"/>
      <c r="F54" s="865"/>
      <c r="G54" s="888"/>
      <c r="H54" s="762"/>
      <c r="I54" s="887"/>
    </row>
    <row r="55" spans="2:9" x14ac:dyDescent="0.25">
      <c r="B55" s="889" t="str">
        <f>+'Sheet 6 Investments and Finance'!A5</f>
        <v>Machines/Equipment</v>
      </c>
      <c r="C55" s="890"/>
      <c r="D55" s="856">
        <f>+'Sheet 6 Investments and Finance'!E5</f>
        <v>0</v>
      </c>
      <c r="E55" s="864"/>
      <c r="F55" s="865"/>
      <c r="G55" s="862" t="str">
        <f>+G15</f>
        <v>Loan Bank 1</v>
      </c>
      <c r="H55" s="763">
        <f>+'Sheet 8 Loan Analysis'!P11</f>
        <v>9000</v>
      </c>
      <c r="I55" s="864"/>
    </row>
    <row r="56" spans="2:9" x14ac:dyDescent="0.25">
      <c r="B56" s="889" t="str">
        <f>+'Sheet 6 Investments and Finance'!A6</f>
        <v>Computers/ hard and software</v>
      </c>
      <c r="C56" s="890"/>
      <c r="D56" s="856">
        <f>+'Sheet 6 Investments and Finance'!E6</f>
        <v>5000</v>
      </c>
      <c r="E56" s="864"/>
      <c r="F56" s="865"/>
      <c r="G56" s="862" t="str">
        <f t="shared" ref="G56:G57" si="0">+G16</f>
        <v>Loan Bank 2</v>
      </c>
      <c r="H56" s="763">
        <f>+'Sheet 8 Loan Analysis'!P24</f>
        <v>0</v>
      </c>
      <c r="I56" s="864"/>
    </row>
    <row r="57" spans="2:9" x14ac:dyDescent="0.25">
      <c r="B57" s="889" t="str">
        <f>+'Sheet 6 Investments and Finance'!A7</f>
        <v xml:space="preserve">Transportation </v>
      </c>
      <c r="C57" s="890"/>
      <c r="D57" s="856">
        <f>+'Sheet 6 Investments and Finance'!E7</f>
        <v>10000</v>
      </c>
      <c r="E57" s="864"/>
      <c r="F57" s="865"/>
      <c r="G57" s="862" t="str">
        <f t="shared" si="0"/>
        <v>Loan Diaspora Fund</v>
      </c>
      <c r="H57" s="763">
        <f>+'Sheet 8 Loan Analysis'!P48</f>
        <v>6000</v>
      </c>
      <c r="I57" s="864"/>
    </row>
    <row r="58" spans="2:9" x14ac:dyDescent="0.25">
      <c r="B58" s="889">
        <f>+'Sheet 6 Investments and Finance'!A8</f>
        <v>0</v>
      </c>
      <c r="C58" s="890"/>
      <c r="D58" s="856">
        <f>+'Sheet 6 Investments and Finance'!E8</f>
        <v>0</v>
      </c>
      <c r="E58" s="864"/>
      <c r="F58" s="865"/>
      <c r="G58" s="862"/>
      <c r="H58" s="763"/>
      <c r="I58" s="864"/>
    </row>
    <row r="59" spans="2:9" x14ac:dyDescent="0.25">
      <c r="B59" s="889">
        <f>+'Sheet 6 Investments and Finance'!A9</f>
        <v>0</v>
      </c>
      <c r="C59" s="890"/>
      <c r="D59" s="856">
        <f>+'Sheet 6 Investments and Finance'!E9</f>
        <v>0</v>
      </c>
      <c r="E59" s="871"/>
      <c r="F59" s="865"/>
      <c r="G59" s="869"/>
      <c r="H59" s="870"/>
      <c r="I59" s="871"/>
    </row>
    <row r="60" spans="2:9" x14ac:dyDescent="0.25">
      <c r="B60" s="889">
        <f>+'Sheet 6 Investments and Finance'!A10</f>
        <v>0</v>
      </c>
      <c r="C60" s="891"/>
      <c r="D60" s="856">
        <f>+'Sheet 6 Investments and Finance'!E10</f>
        <v>0</v>
      </c>
      <c r="E60" s="871"/>
      <c r="F60" s="865"/>
      <c r="G60" s="869"/>
      <c r="H60" s="870"/>
      <c r="I60" s="871"/>
    </row>
    <row r="61" spans="2:9" ht="13" thickBot="1" x14ac:dyDescent="0.3">
      <c r="B61" s="892" t="s">
        <v>111</v>
      </c>
      <c r="C61" s="893">
        <v>0</v>
      </c>
      <c r="D61" s="894">
        <f>+'Sheet 6 Investments and Finance'!G59</f>
        <v>2000</v>
      </c>
      <c r="E61" s="880"/>
      <c r="F61" s="865"/>
      <c r="G61" s="877"/>
      <c r="H61" s="879"/>
      <c r="I61" s="880"/>
    </row>
    <row r="62" spans="2:9" ht="14" thickTop="1" thickBot="1" x14ac:dyDescent="0.35">
      <c r="B62" s="872" t="s">
        <v>156</v>
      </c>
      <c r="C62" s="895"/>
      <c r="D62" s="875"/>
      <c r="E62" s="876">
        <f>SUM(D54:D61)</f>
        <v>42000</v>
      </c>
      <c r="F62" s="865"/>
      <c r="G62" s="872" t="s">
        <v>156</v>
      </c>
      <c r="H62" s="875"/>
      <c r="I62" s="876">
        <f>SUM(H55:H58)</f>
        <v>15000</v>
      </c>
    </row>
    <row r="63" spans="2:9" ht="14" thickTop="1" thickBot="1" x14ac:dyDescent="0.35">
      <c r="B63" s="877"/>
      <c r="C63" s="878"/>
      <c r="D63" s="879"/>
      <c r="E63" s="880"/>
      <c r="F63" s="865"/>
      <c r="G63" s="877"/>
      <c r="H63" s="879"/>
      <c r="I63" s="896"/>
    </row>
    <row r="64" spans="2:9" ht="14" thickTop="1" thickBot="1" x14ac:dyDescent="0.35">
      <c r="B64" s="881" t="s">
        <v>160</v>
      </c>
      <c r="C64" s="882"/>
      <c r="D64" s="883"/>
      <c r="E64" s="884"/>
      <c r="F64" s="865"/>
      <c r="G64" s="881" t="s">
        <v>159</v>
      </c>
      <c r="H64" s="883"/>
      <c r="I64" s="897"/>
    </row>
    <row r="65" spans="2:9" ht="13.5" thickTop="1" x14ac:dyDescent="0.3">
      <c r="B65" s="888"/>
      <c r="C65" s="898"/>
      <c r="D65" s="762"/>
      <c r="E65" s="887"/>
      <c r="F65" s="865"/>
      <c r="G65" s="888" t="str">
        <f>+G25</f>
        <v>Loan Family A (subordinated)</v>
      </c>
      <c r="H65" s="762">
        <f>+'Sheet 8 Loan Analysis'!P37</f>
        <v>0</v>
      </c>
      <c r="I65" s="899"/>
    </row>
    <row r="66" spans="2:9" ht="13.5" thickBot="1" x14ac:dyDescent="0.35">
      <c r="B66" s="862" t="s">
        <v>9</v>
      </c>
      <c r="C66" s="900"/>
      <c r="D66" s="763"/>
      <c r="E66" s="864"/>
      <c r="F66" s="865"/>
      <c r="G66" s="869"/>
      <c r="H66" s="870"/>
      <c r="I66" s="901"/>
    </row>
    <row r="67" spans="2:9" ht="14" thickTop="1" thickBot="1" x14ac:dyDescent="0.35">
      <c r="B67" s="862" t="s">
        <v>161</v>
      </c>
      <c r="C67" s="900"/>
      <c r="D67" s="763"/>
      <c r="E67" s="864"/>
      <c r="F67" s="865"/>
      <c r="G67" s="872" t="s">
        <v>156</v>
      </c>
      <c r="H67" s="875"/>
      <c r="I67" s="876">
        <f>SUM(H65:H66)</f>
        <v>0</v>
      </c>
    </row>
    <row r="68" spans="2:9" ht="14" thickTop="1" thickBot="1" x14ac:dyDescent="0.35">
      <c r="B68" s="862"/>
      <c r="C68" s="900"/>
      <c r="D68" s="763"/>
      <c r="E68" s="864"/>
      <c r="F68" s="865"/>
      <c r="G68" s="877"/>
      <c r="H68" s="879"/>
      <c r="I68" s="896"/>
    </row>
    <row r="69" spans="2:9" ht="14" thickTop="1" thickBot="1" x14ac:dyDescent="0.35">
      <c r="B69" s="869"/>
      <c r="C69" s="902"/>
      <c r="D69" s="870"/>
      <c r="E69" s="871"/>
      <c r="F69" s="865"/>
      <c r="G69" s="881" t="s">
        <v>162</v>
      </c>
      <c r="H69" s="883"/>
      <c r="I69" s="897"/>
    </row>
    <row r="70" spans="2:9" ht="14" thickTop="1" thickBot="1" x14ac:dyDescent="0.35">
      <c r="B70" s="872" t="s">
        <v>156</v>
      </c>
      <c r="C70" s="895"/>
      <c r="D70" s="875"/>
      <c r="E70" s="903">
        <f>SUM(D66:D69)</f>
        <v>0</v>
      </c>
      <c r="F70" s="865"/>
      <c r="G70" s="888"/>
      <c r="H70" s="762"/>
      <c r="I70" s="899"/>
    </row>
    <row r="71" spans="2:9" ht="13.5" thickTop="1" x14ac:dyDescent="0.3">
      <c r="B71" s="904"/>
      <c r="C71" s="905"/>
      <c r="D71" s="906"/>
      <c r="E71" s="887"/>
      <c r="F71" s="865"/>
      <c r="G71" s="862" t="s">
        <v>163</v>
      </c>
      <c r="H71" s="763">
        <f>+'Sheet 6 Investments and Finance'!J20+'Sheet 6 Investments and Finance'!J21</f>
        <v>35000</v>
      </c>
      <c r="I71" s="907"/>
    </row>
    <row r="72" spans="2:9" ht="13" x14ac:dyDescent="0.3">
      <c r="B72" s="862"/>
      <c r="C72" s="900"/>
      <c r="D72" s="856"/>
      <c r="E72" s="864"/>
      <c r="F72" s="865"/>
      <c r="G72" s="862" t="s">
        <v>164</v>
      </c>
      <c r="H72" s="763">
        <f>+'Sheet 6 Investments and Finance'!J22</f>
        <v>2000</v>
      </c>
      <c r="I72" s="907"/>
    </row>
    <row r="73" spans="2:9" ht="13" x14ac:dyDescent="0.3">
      <c r="B73" s="862"/>
      <c r="C73" s="900"/>
      <c r="D73" s="856"/>
      <c r="E73" s="864"/>
      <c r="F73" s="865"/>
      <c r="G73" s="862" t="s">
        <v>165</v>
      </c>
      <c r="H73" s="763">
        <f>+H33</f>
        <v>0</v>
      </c>
      <c r="I73" s="907"/>
    </row>
    <row r="74" spans="2:9" ht="13" x14ac:dyDescent="0.3">
      <c r="B74" s="862"/>
      <c r="C74" s="900"/>
      <c r="D74" s="856"/>
      <c r="E74" s="864"/>
      <c r="F74" s="865"/>
      <c r="G74" s="908" t="s">
        <v>235</v>
      </c>
      <c r="H74" s="763">
        <f>+'Sheet 11 Profit &amp; Loss Account'!D20</f>
        <v>2267.1595625</v>
      </c>
      <c r="I74" s="907"/>
    </row>
    <row r="75" spans="2:9" ht="13" x14ac:dyDescent="0.3">
      <c r="B75" s="862"/>
      <c r="C75" s="900"/>
      <c r="D75" s="856"/>
      <c r="E75" s="864"/>
      <c r="F75" s="865"/>
      <c r="G75" s="862" t="s">
        <v>166</v>
      </c>
      <c r="H75" s="763"/>
      <c r="I75" s="907"/>
    </row>
    <row r="76" spans="2:9" ht="13.5" thickBot="1" x14ac:dyDescent="0.35">
      <c r="B76" s="862"/>
      <c r="C76" s="900"/>
      <c r="D76" s="856"/>
      <c r="E76" s="864"/>
      <c r="F76" s="865"/>
      <c r="G76" s="869"/>
      <c r="H76" s="870"/>
      <c r="I76" s="901"/>
    </row>
    <row r="77" spans="2:9" ht="14" thickTop="1" thickBot="1" x14ac:dyDescent="0.35">
      <c r="B77" s="862"/>
      <c r="C77" s="900"/>
      <c r="D77" s="856"/>
      <c r="E77" s="864"/>
      <c r="F77" s="865"/>
      <c r="G77" s="872" t="s">
        <v>156</v>
      </c>
      <c r="H77" s="875"/>
      <c r="I77" s="876">
        <f>SUM(H71:H76)</f>
        <v>39267.159562499997</v>
      </c>
    </row>
    <row r="78" spans="2:9" ht="14" thickTop="1" thickBot="1" x14ac:dyDescent="0.35">
      <c r="B78" s="909"/>
      <c r="C78" s="910"/>
      <c r="D78" s="894"/>
      <c r="E78" s="871"/>
      <c r="F78" s="865"/>
      <c r="G78" s="869"/>
      <c r="H78" s="870"/>
      <c r="I78" s="901"/>
    </row>
    <row r="79" spans="2:9" ht="14" thickTop="1" thickBot="1" x14ac:dyDescent="0.35">
      <c r="B79" s="911" t="s">
        <v>73</v>
      </c>
      <c r="C79" s="912"/>
      <c r="D79" s="884"/>
      <c r="E79" s="876">
        <f>SUM(E46:E73)</f>
        <v>47648.25</v>
      </c>
      <c r="F79" s="865"/>
      <c r="G79" s="911" t="s">
        <v>73</v>
      </c>
      <c r="H79" s="884"/>
      <c r="I79" s="876">
        <f>SUM(I46:I77)</f>
        <v>68803.682187499988</v>
      </c>
    </row>
    <row r="80" spans="2:9" ht="14" thickTop="1" thickBot="1" x14ac:dyDescent="0.35">
      <c r="B80" s="913"/>
      <c r="C80" s="914"/>
      <c r="D80" s="915"/>
      <c r="E80" s="916"/>
      <c r="F80" s="865"/>
      <c r="G80" s="918" t="s">
        <v>481</v>
      </c>
      <c r="H80" s="919"/>
      <c r="I80" s="920">
        <f>+I79-E79</f>
        <v>21155.432187499988</v>
      </c>
    </row>
    <row r="81" spans="2:8" ht="13" thickTop="1" x14ac:dyDescent="0.25">
      <c r="B81" s="865"/>
      <c r="C81" s="917"/>
      <c r="D81" s="865"/>
      <c r="E81" s="865"/>
      <c r="F81" s="865"/>
      <c r="G81" s="865"/>
      <c r="H81" s="865"/>
    </row>
  </sheetData>
  <phoneticPr fontId="0" type="noConversion"/>
  <pageMargins left="0.75" right="0.75" top="0.34" bottom="0.2" header="0.23" footer="0.22"/>
  <pageSetup paperSize="9" orientation="landscape" r:id="rId1"/>
  <headerFooter alignWithMargins="0"/>
  <rowBreaks count="1" manualBreakCount="1">
    <brk id="4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19"/>
  <sheetViews>
    <sheetView showGridLines="0" workbookViewId="0">
      <pane xSplit="1" ySplit="2" topLeftCell="D12" activePane="bottomRight" state="frozen"/>
      <selection pane="topRight" activeCell="B1" sqref="B1"/>
      <selection pane="bottomLeft" activeCell="A3" sqref="A3"/>
      <selection pane="bottomRight" activeCell="O32" sqref="O32"/>
    </sheetView>
  </sheetViews>
  <sheetFormatPr defaultColWidth="0" defaultRowHeight="12.5" zeroHeight="1" x14ac:dyDescent="0.25"/>
  <cols>
    <col min="1" max="1" width="31.453125" customWidth="1"/>
    <col min="2" max="2" width="10.453125" customWidth="1"/>
    <col min="3" max="3" width="12.54296875" customWidth="1"/>
    <col min="4" max="4" width="14.54296875" customWidth="1"/>
    <col min="5" max="5" width="12.54296875" customWidth="1"/>
    <col min="6" max="6" width="10.54296875" customWidth="1"/>
    <col min="7" max="14" width="9.54296875" bestFit="1" customWidth="1"/>
    <col min="15" max="15" width="24.1796875" customWidth="1"/>
    <col min="16" max="16" width="9.54296875" hidden="1" customWidth="1"/>
    <col min="17" max="18" width="4" hidden="1" customWidth="1"/>
  </cols>
  <sheetData>
    <row r="1" spans="1:15" ht="20.5" thickBot="1" x14ac:dyDescent="0.45">
      <c r="A1" s="17"/>
      <c r="B1" s="17"/>
      <c r="C1" s="4"/>
      <c r="D1" s="4"/>
      <c r="E1" s="4"/>
      <c r="F1" s="4"/>
      <c r="G1" s="4"/>
      <c r="H1" s="4"/>
    </row>
    <row r="2" spans="1:15" ht="13.5" thickBot="1" x14ac:dyDescent="0.35">
      <c r="A2" s="50"/>
      <c r="B2" s="38"/>
      <c r="C2" s="83" t="s">
        <v>19</v>
      </c>
      <c r="D2" s="83" t="s">
        <v>20</v>
      </c>
      <c r="E2" s="83" t="s">
        <v>21</v>
      </c>
      <c r="F2" s="83" t="s">
        <v>22</v>
      </c>
      <c r="G2" s="83" t="s">
        <v>23</v>
      </c>
      <c r="H2" s="83" t="s">
        <v>24</v>
      </c>
      <c r="I2" s="83" t="s">
        <v>25</v>
      </c>
      <c r="J2" s="83" t="s">
        <v>26</v>
      </c>
      <c r="K2" s="83" t="s">
        <v>27</v>
      </c>
      <c r="L2" s="83" t="s">
        <v>28</v>
      </c>
      <c r="M2" s="83" t="s">
        <v>29</v>
      </c>
      <c r="N2" s="83" t="s">
        <v>30</v>
      </c>
      <c r="O2" s="94" t="s">
        <v>31</v>
      </c>
    </row>
    <row r="3" spans="1:15" x14ac:dyDescent="0.25">
      <c r="A3" s="33"/>
      <c r="B3" s="53"/>
      <c r="C3" s="148"/>
      <c r="D3" s="148">
        <f>SUM(C42)</f>
        <v>0</v>
      </c>
      <c r="E3" s="148">
        <f>SUM(D42)</f>
        <v>0</v>
      </c>
      <c r="F3" s="148">
        <f t="shared" ref="F3:N3" si="0">SUM(E42)</f>
        <v>0</v>
      </c>
      <c r="G3" s="148">
        <f t="shared" si="0"/>
        <v>0</v>
      </c>
      <c r="H3" s="148">
        <f t="shared" si="0"/>
        <v>0</v>
      </c>
      <c r="I3" s="148">
        <f t="shared" si="0"/>
        <v>0</v>
      </c>
      <c r="J3" s="148">
        <f t="shared" si="0"/>
        <v>0</v>
      </c>
      <c r="K3" s="148">
        <f t="shared" si="0"/>
        <v>0</v>
      </c>
      <c r="L3" s="148">
        <f t="shared" si="0"/>
        <v>0</v>
      </c>
      <c r="M3" s="148">
        <f t="shared" si="0"/>
        <v>0</v>
      </c>
      <c r="N3" s="154">
        <f t="shared" si="0"/>
        <v>0</v>
      </c>
      <c r="O3" s="155"/>
    </row>
    <row r="4" spans="1:15" ht="13" x14ac:dyDescent="0.3">
      <c r="A4" s="40" t="s">
        <v>32</v>
      </c>
      <c r="B4" s="30"/>
      <c r="C4" s="125">
        <v>1000</v>
      </c>
      <c r="D4" s="493">
        <f>+C4</f>
        <v>1000</v>
      </c>
      <c r="E4" s="493">
        <f t="shared" ref="E4:N4" si="1">+D4</f>
        <v>1000</v>
      </c>
      <c r="F4" s="493">
        <f t="shared" si="1"/>
        <v>1000</v>
      </c>
      <c r="G4" s="493">
        <f t="shared" si="1"/>
        <v>1000</v>
      </c>
      <c r="H4" s="493">
        <f t="shared" si="1"/>
        <v>1000</v>
      </c>
      <c r="I4" s="493">
        <f t="shared" si="1"/>
        <v>1000</v>
      </c>
      <c r="J4" s="493">
        <f t="shared" si="1"/>
        <v>1000</v>
      </c>
      <c r="K4" s="493">
        <f t="shared" si="1"/>
        <v>1000</v>
      </c>
      <c r="L4" s="493">
        <f t="shared" si="1"/>
        <v>1000</v>
      </c>
      <c r="M4" s="493">
        <f t="shared" si="1"/>
        <v>1000</v>
      </c>
      <c r="N4" s="494">
        <f t="shared" si="1"/>
        <v>1000</v>
      </c>
      <c r="O4" s="161">
        <f>SUM(C4:N4)</f>
        <v>12000</v>
      </c>
    </row>
    <row r="5" spans="1:15" x14ac:dyDescent="0.25">
      <c r="A5" s="34" t="s">
        <v>33</v>
      </c>
      <c r="B5" s="30"/>
      <c r="C5" s="242">
        <v>1</v>
      </c>
      <c r="D5" s="244">
        <f>+C5</f>
        <v>1</v>
      </c>
      <c r="E5" s="244">
        <f t="shared" ref="E5:N5" si="2">+D5</f>
        <v>1</v>
      </c>
      <c r="F5" s="244">
        <f t="shared" si="2"/>
        <v>1</v>
      </c>
      <c r="G5" s="244">
        <f t="shared" si="2"/>
        <v>1</v>
      </c>
      <c r="H5" s="244">
        <f t="shared" si="2"/>
        <v>1</v>
      </c>
      <c r="I5" s="244">
        <f t="shared" si="2"/>
        <v>1</v>
      </c>
      <c r="J5" s="244">
        <f t="shared" si="2"/>
        <v>1</v>
      </c>
      <c r="K5" s="244">
        <f t="shared" si="2"/>
        <v>1</v>
      </c>
      <c r="L5" s="244">
        <f t="shared" si="2"/>
        <v>1</v>
      </c>
      <c r="M5" s="244">
        <f t="shared" si="2"/>
        <v>1</v>
      </c>
      <c r="N5" s="245">
        <f t="shared" si="2"/>
        <v>1</v>
      </c>
      <c r="O5" s="162"/>
    </row>
    <row r="6" spans="1:15" x14ac:dyDescent="0.25">
      <c r="A6" s="34" t="s">
        <v>34</v>
      </c>
      <c r="B6" s="30"/>
      <c r="C6" s="246">
        <f>+C5*C4</f>
        <v>1000</v>
      </c>
      <c r="D6" s="246">
        <f>+D5*D4</f>
        <v>1000</v>
      </c>
      <c r="E6" s="244">
        <f t="shared" ref="E6:N6" si="3">+E5*E4</f>
        <v>1000</v>
      </c>
      <c r="F6" s="244">
        <f t="shared" si="3"/>
        <v>1000</v>
      </c>
      <c r="G6" s="244">
        <f t="shared" si="3"/>
        <v>1000</v>
      </c>
      <c r="H6" s="244">
        <f t="shared" si="3"/>
        <v>1000</v>
      </c>
      <c r="I6" s="244">
        <f t="shared" si="3"/>
        <v>1000</v>
      </c>
      <c r="J6" s="244">
        <f t="shared" si="3"/>
        <v>1000</v>
      </c>
      <c r="K6" s="244">
        <f t="shared" si="3"/>
        <v>1000</v>
      </c>
      <c r="L6" s="244">
        <f t="shared" si="3"/>
        <v>1000</v>
      </c>
      <c r="M6" s="244">
        <f t="shared" si="3"/>
        <v>1000</v>
      </c>
      <c r="N6" s="245">
        <f t="shared" si="3"/>
        <v>1000</v>
      </c>
      <c r="O6" s="161">
        <f>SUM(C6:N6)</f>
        <v>12000</v>
      </c>
    </row>
    <row r="7" spans="1:15" ht="13" x14ac:dyDescent="0.3">
      <c r="A7" s="40" t="s">
        <v>36</v>
      </c>
      <c r="B7" s="30"/>
      <c r="C7" s="125">
        <v>0</v>
      </c>
      <c r="D7" s="493">
        <f>+C7</f>
        <v>0</v>
      </c>
      <c r="E7" s="493">
        <f t="shared" ref="E7:N7" si="4">+D7</f>
        <v>0</v>
      </c>
      <c r="F7" s="493">
        <f t="shared" si="4"/>
        <v>0</v>
      </c>
      <c r="G7" s="493">
        <f t="shared" si="4"/>
        <v>0</v>
      </c>
      <c r="H7" s="493">
        <f t="shared" si="4"/>
        <v>0</v>
      </c>
      <c r="I7" s="493">
        <f t="shared" si="4"/>
        <v>0</v>
      </c>
      <c r="J7" s="493">
        <f t="shared" si="4"/>
        <v>0</v>
      </c>
      <c r="K7" s="493">
        <f t="shared" si="4"/>
        <v>0</v>
      </c>
      <c r="L7" s="493">
        <f t="shared" si="4"/>
        <v>0</v>
      </c>
      <c r="M7" s="493">
        <f t="shared" si="4"/>
        <v>0</v>
      </c>
      <c r="N7" s="494">
        <f t="shared" si="4"/>
        <v>0</v>
      </c>
      <c r="O7" s="161">
        <f>SUM(C7:N7)</f>
        <v>0</v>
      </c>
    </row>
    <row r="8" spans="1:15" x14ac:dyDescent="0.25">
      <c r="A8" s="34" t="s">
        <v>33</v>
      </c>
      <c r="B8" s="30"/>
      <c r="C8" s="242">
        <v>0</v>
      </c>
      <c r="D8" s="244">
        <f>+C8</f>
        <v>0</v>
      </c>
      <c r="E8" s="244">
        <f t="shared" ref="E8:N8" si="5">+D8</f>
        <v>0</v>
      </c>
      <c r="F8" s="244">
        <f t="shared" si="5"/>
        <v>0</v>
      </c>
      <c r="G8" s="244">
        <f t="shared" si="5"/>
        <v>0</v>
      </c>
      <c r="H8" s="244">
        <f t="shared" si="5"/>
        <v>0</v>
      </c>
      <c r="I8" s="244">
        <f t="shared" si="5"/>
        <v>0</v>
      </c>
      <c r="J8" s="244">
        <f t="shared" si="5"/>
        <v>0</v>
      </c>
      <c r="K8" s="244">
        <f t="shared" si="5"/>
        <v>0</v>
      </c>
      <c r="L8" s="244">
        <f t="shared" si="5"/>
        <v>0</v>
      </c>
      <c r="M8" s="244">
        <f t="shared" si="5"/>
        <v>0</v>
      </c>
      <c r="N8" s="245">
        <f t="shared" si="5"/>
        <v>0</v>
      </c>
      <c r="O8" s="162"/>
    </row>
    <row r="9" spans="1:15" x14ac:dyDescent="0.25">
      <c r="A9" s="34" t="s">
        <v>35</v>
      </c>
      <c r="B9" s="30"/>
      <c r="C9" s="239">
        <f t="shared" ref="C9:N9" si="6">+C8*C7</f>
        <v>0</v>
      </c>
      <c r="D9" s="244">
        <f t="shared" si="6"/>
        <v>0</v>
      </c>
      <c r="E9" s="244">
        <f t="shared" si="6"/>
        <v>0</v>
      </c>
      <c r="F9" s="244">
        <f t="shared" si="6"/>
        <v>0</v>
      </c>
      <c r="G9" s="244">
        <f t="shared" si="6"/>
        <v>0</v>
      </c>
      <c r="H9" s="244">
        <f t="shared" si="6"/>
        <v>0</v>
      </c>
      <c r="I9" s="244">
        <f t="shared" si="6"/>
        <v>0</v>
      </c>
      <c r="J9" s="244">
        <f t="shared" si="6"/>
        <v>0</v>
      </c>
      <c r="K9" s="244">
        <f t="shared" si="6"/>
        <v>0</v>
      </c>
      <c r="L9" s="244">
        <f t="shared" si="6"/>
        <v>0</v>
      </c>
      <c r="M9" s="244">
        <f t="shared" si="6"/>
        <v>0</v>
      </c>
      <c r="N9" s="245">
        <f t="shared" si="6"/>
        <v>0</v>
      </c>
      <c r="O9" s="161">
        <f>SUM(C9:N9)</f>
        <v>0</v>
      </c>
    </row>
    <row r="10" spans="1:15" ht="13" x14ac:dyDescent="0.3">
      <c r="A10" s="40" t="s">
        <v>37</v>
      </c>
      <c r="B10" s="30"/>
      <c r="C10" s="125">
        <v>25</v>
      </c>
      <c r="D10" s="493">
        <f>+C10</f>
        <v>25</v>
      </c>
      <c r="E10" s="493">
        <f t="shared" ref="E10:N10" si="7">+D10</f>
        <v>25</v>
      </c>
      <c r="F10" s="493">
        <f t="shared" si="7"/>
        <v>25</v>
      </c>
      <c r="G10" s="493">
        <f t="shared" si="7"/>
        <v>25</v>
      </c>
      <c r="H10" s="493">
        <f t="shared" si="7"/>
        <v>25</v>
      </c>
      <c r="I10" s="493">
        <f t="shared" si="7"/>
        <v>25</v>
      </c>
      <c r="J10" s="493">
        <f t="shared" si="7"/>
        <v>25</v>
      </c>
      <c r="K10" s="493">
        <f t="shared" si="7"/>
        <v>25</v>
      </c>
      <c r="L10" s="493">
        <f t="shared" si="7"/>
        <v>25</v>
      </c>
      <c r="M10" s="493">
        <f t="shared" si="7"/>
        <v>25</v>
      </c>
      <c r="N10" s="494">
        <f t="shared" si="7"/>
        <v>25</v>
      </c>
      <c r="O10" s="161">
        <f>SUM(C10:N10)</f>
        <v>300</v>
      </c>
    </row>
    <row r="11" spans="1:15" x14ac:dyDescent="0.25">
      <c r="A11" s="34" t="s">
        <v>33</v>
      </c>
      <c r="B11" s="30"/>
      <c r="C11" s="242">
        <v>10</v>
      </c>
      <c r="D11" s="244">
        <f>+C11</f>
        <v>10</v>
      </c>
      <c r="E11" s="244">
        <f t="shared" ref="E11:N11" si="8">+D11</f>
        <v>10</v>
      </c>
      <c r="F11" s="244">
        <f t="shared" si="8"/>
        <v>10</v>
      </c>
      <c r="G11" s="244">
        <f t="shared" si="8"/>
        <v>10</v>
      </c>
      <c r="H11" s="244">
        <f t="shared" si="8"/>
        <v>10</v>
      </c>
      <c r="I11" s="244">
        <f t="shared" si="8"/>
        <v>10</v>
      </c>
      <c r="J11" s="244">
        <f t="shared" si="8"/>
        <v>10</v>
      </c>
      <c r="K11" s="244">
        <f t="shared" si="8"/>
        <v>10</v>
      </c>
      <c r="L11" s="244">
        <f t="shared" si="8"/>
        <v>10</v>
      </c>
      <c r="M11" s="244">
        <f t="shared" si="8"/>
        <v>10</v>
      </c>
      <c r="N11" s="245">
        <f t="shared" si="8"/>
        <v>10</v>
      </c>
      <c r="O11" s="162"/>
    </row>
    <row r="12" spans="1:15" x14ac:dyDescent="0.25">
      <c r="A12" s="34" t="s">
        <v>38</v>
      </c>
      <c r="B12" s="30"/>
      <c r="C12" s="239">
        <f t="shared" ref="C12:N12" si="9">+C11*C10</f>
        <v>250</v>
      </c>
      <c r="D12" s="239">
        <f t="shared" si="9"/>
        <v>250</v>
      </c>
      <c r="E12" s="244">
        <f t="shared" si="9"/>
        <v>250</v>
      </c>
      <c r="F12" s="244">
        <f t="shared" si="9"/>
        <v>250</v>
      </c>
      <c r="G12" s="244">
        <f t="shared" si="9"/>
        <v>250</v>
      </c>
      <c r="H12" s="244">
        <f t="shared" si="9"/>
        <v>250</v>
      </c>
      <c r="I12" s="244">
        <f t="shared" si="9"/>
        <v>250</v>
      </c>
      <c r="J12" s="244">
        <f t="shared" si="9"/>
        <v>250</v>
      </c>
      <c r="K12" s="244">
        <f t="shared" si="9"/>
        <v>250</v>
      </c>
      <c r="L12" s="244">
        <f t="shared" si="9"/>
        <v>250</v>
      </c>
      <c r="M12" s="244">
        <f t="shared" si="9"/>
        <v>250</v>
      </c>
      <c r="N12" s="245">
        <f t="shared" si="9"/>
        <v>250</v>
      </c>
      <c r="O12" s="161">
        <f>SUM(C12:N12)</f>
        <v>3000</v>
      </c>
    </row>
    <row r="13" spans="1:15" ht="13" x14ac:dyDescent="0.3">
      <c r="A13" s="40" t="s">
        <v>39</v>
      </c>
      <c r="B13" s="30"/>
      <c r="C13" s="125">
        <v>0</v>
      </c>
      <c r="D13" s="493">
        <f>+C13</f>
        <v>0</v>
      </c>
      <c r="E13" s="493">
        <f t="shared" ref="E13:N13" si="10">+D13</f>
        <v>0</v>
      </c>
      <c r="F13" s="493">
        <f t="shared" si="10"/>
        <v>0</v>
      </c>
      <c r="G13" s="493">
        <f t="shared" si="10"/>
        <v>0</v>
      </c>
      <c r="H13" s="493">
        <f t="shared" si="10"/>
        <v>0</v>
      </c>
      <c r="I13" s="493">
        <f t="shared" si="10"/>
        <v>0</v>
      </c>
      <c r="J13" s="493">
        <f t="shared" si="10"/>
        <v>0</v>
      </c>
      <c r="K13" s="493">
        <f t="shared" si="10"/>
        <v>0</v>
      </c>
      <c r="L13" s="493">
        <f t="shared" si="10"/>
        <v>0</v>
      </c>
      <c r="M13" s="493">
        <f t="shared" si="10"/>
        <v>0</v>
      </c>
      <c r="N13" s="494">
        <f t="shared" si="10"/>
        <v>0</v>
      </c>
      <c r="O13" s="161">
        <f>SUM(C13:N13)</f>
        <v>0</v>
      </c>
    </row>
    <row r="14" spans="1:15" x14ac:dyDescent="0.25">
      <c r="A14" s="34" t="s">
        <v>33</v>
      </c>
      <c r="B14" s="30"/>
      <c r="C14" s="242">
        <v>0</v>
      </c>
      <c r="D14" s="244">
        <f>+C14</f>
        <v>0</v>
      </c>
      <c r="E14" s="244">
        <f t="shared" ref="E14:N14" si="11">+D14</f>
        <v>0</v>
      </c>
      <c r="F14" s="244">
        <f t="shared" si="11"/>
        <v>0</v>
      </c>
      <c r="G14" s="244">
        <f t="shared" si="11"/>
        <v>0</v>
      </c>
      <c r="H14" s="244">
        <f t="shared" si="11"/>
        <v>0</v>
      </c>
      <c r="I14" s="244">
        <f t="shared" si="11"/>
        <v>0</v>
      </c>
      <c r="J14" s="244">
        <f t="shared" si="11"/>
        <v>0</v>
      </c>
      <c r="K14" s="244">
        <f t="shared" si="11"/>
        <v>0</v>
      </c>
      <c r="L14" s="244">
        <f t="shared" si="11"/>
        <v>0</v>
      </c>
      <c r="M14" s="244">
        <f t="shared" si="11"/>
        <v>0</v>
      </c>
      <c r="N14" s="245">
        <f t="shared" si="11"/>
        <v>0</v>
      </c>
      <c r="O14" s="162"/>
    </row>
    <row r="15" spans="1:15" ht="13" thickBot="1" x14ac:dyDescent="0.3">
      <c r="A15" s="34" t="s">
        <v>40</v>
      </c>
      <c r="B15" s="36"/>
      <c r="C15" s="247">
        <f t="shared" ref="C15:N15" si="12">+C14*C13</f>
        <v>0</v>
      </c>
      <c r="D15" s="248">
        <f t="shared" si="12"/>
        <v>0</v>
      </c>
      <c r="E15" s="248">
        <f t="shared" si="12"/>
        <v>0</v>
      </c>
      <c r="F15" s="248">
        <f t="shared" si="12"/>
        <v>0</v>
      </c>
      <c r="G15" s="248">
        <f t="shared" si="12"/>
        <v>0</v>
      </c>
      <c r="H15" s="248">
        <f t="shared" si="12"/>
        <v>0</v>
      </c>
      <c r="I15" s="248">
        <f t="shared" si="12"/>
        <v>0</v>
      </c>
      <c r="J15" s="248">
        <f t="shared" si="12"/>
        <v>0</v>
      </c>
      <c r="K15" s="248">
        <f t="shared" si="12"/>
        <v>0</v>
      </c>
      <c r="L15" s="248">
        <f t="shared" si="12"/>
        <v>0</v>
      </c>
      <c r="M15" s="248">
        <f t="shared" si="12"/>
        <v>0</v>
      </c>
      <c r="N15" s="249">
        <f t="shared" si="12"/>
        <v>0</v>
      </c>
      <c r="O15" s="163">
        <f>SUM(C15:N15)</f>
        <v>0</v>
      </c>
    </row>
    <row r="16" spans="1:15" ht="13" thickBot="1" x14ac:dyDescent="0.3">
      <c r="A16" s="85" t="s">
        <v>41</v>
      </c>
      <c r="B16" s="140"/>
      <c r="C16" s="240">
        <f>+C6+C9+C12+C15</f>
        <v>1250</v>
      </c>
      <c r="D16" s="250">
        <f t="shared" ref="D16:N16" si="13">+D6+D9+D12+D15</f>
        <v>1250</v>
      </c>
      <c r="E16" s="250">
        <f t="shared" si="13"/>
        <v>1250</v>
      </c>
      <c r="F16" s="250">
        <f t="shared" si="13"/>
        <v>1250</v>
      </c>
      <c r="G16" s="250">
        <f t="shared" si="13"/>
        <v>1250</v>
      </c>
      <c r="H16" s="250">
        <f t="shared" si="13"/>
        <v>1250</v>
      </c>
      <c r="I16" s="250">
        <f t="shared" si="13"/>
        <v>1250</v>
      </c>
      <c r="J16" s="250">
        <f t="shared" si="13"/>
        <v>1250</v>
      </c>
      <c r="K16" s="250">
        <f t="shared" si="13"/>
        <v>1250</v>
      </c>
      <c r="L16" s="250">
        <f t="shared" si="13"/>
        <v>1250</v>
      </c>
      <c r="M16" s="250">
        <f t="shared" si="13"/>
        <v>1250</v>
      </c>
      <c r="N16" s="250">
        <f t="shared" si="13"/>
        <v>1250</v>
      </c>
      <c r="O16" s="164">
        <f>SUM(C16:N16)</f>
        <v>15000</v>
      </c>
    </row>
    <row r="17" spans="1:18" x14ac:dyDescent="0.25">
      <c r="A17" s="88" t="s">
        <v>42</v>
      </c>
      <c r="B17" s="180">
        <v>0.19</v>
      </c>
      <c r="C17" s="251">
        <f>+C16*$B$17</f>
        <v>237.5</v>
      </c>
      <c r="D17" s="252">
        <f t="shared" ref="D17:N17" si="14">+D16*$B$17</f>
        <v>237.5</v>
      </c>
      <c r="E17" s="252">
        <f t="shared" si="14"/>
        <v>237.5</v>
      </c>
      <c r="F17" s="252">
        <f t="shared" si="14"/>
        <v>237.5</v>
      </c>
      <c r="G17" s="252">
        <f t="shared" si="14"/>
        <v>237.5</v>
      </c>
      <c r="H17" s="252">
        <f t="shared" si="14"/>
        <v>237.5</v>
      </c>
      <c r="I17" s="252">
        <f t="shared" si="14"/>
        <v>237.5</v>
      </c>
      <c r="J17" s="252">
        <f t="shared" si="14"/>
        <v>237.5</v>
      </c>
      <c r="K17" s="252">
        <f t="shared" si="14"/>
        <v>237.5</v>
      </c>
      <c r="L17" s="252">
        <f t="shared" si="14"/>
        <v>237.5</v>
      </c>
      <c r="M17" s="252">
        <f t="shared" si="14"/>
        <v>237.5</v>
      </c>
      <c r="N17" s="252">
        <f t="shared" si="14"/>
        <v>237.5</v>
      </c>
      <c r="O17" s="182">
        <f>SUM(C17:N17)</f>
        <v>2850</v>
      </c>
    </row>
    <row r="18" spans="1:18" ht="13" thickBot="1" x14ac:dyDescent="0.3">
      <c r="A18" s="86" t="s">
        <v>43</v>
      </c>
      <c r="B18" s="183"/>
      <c r="C18" s="253">
        <f>+C16+C17</f>
        <v>1487.5</v>
      </c>
      <c r="D18" s="254">
        <f t="shared" ref="D18:N18" si="15">+D16+D17</f>
        <v>1487.5</v>
      </c>
      <c r="E18" s="254">
        <f t="shared" si="15"/>
        <v>1487.5</v>
      </c>
      <c r="F18" s="254">
        <f t="shared" si="15"/>
        <v>1487.5</v>
      </c>
      <c r="G18" s="254">
        <f t="shared" si="15"/>
        <v>1487.5</v>
      </c>
      <c r="H18" s="254">
        <f t="shared" si="15"/>
        <v>1487.5</v>
      </c>
      <c r="I18" s="254">
        <f t="shared" si="15"/>
        <v>1487.5</v>
      </c>
      <c r="J18" s="254">
        <f t="shared" si="15"/>
        <v>1487.5</v>
      </c>
      <c r="K18" s="254">
        <f t="shared" si="15"/>
        <v>1487.5</v>
      </c>
      <c r="L18" s="254">
        <f t="shared" si="15"/>
        <v>1487.5</v>
      </c>
      <c r="M18" s="254">
        <f t="shared" si="15"/>
        <v>1487.5</v>
      </c>
      <c r="N18" s="254">
        <f t="shared" si="15"/>
        <v>1487.5</v>
      </c>
      <c r="O18" s="184">
        <f>SUM(C18:N18)</f>
        <v>17850</v>
      </c>
    </row>
    <row r="19" spans="1:18" ht="13" thickBot="1" x14ac:dyDescent="0.3">
      <c r="A19" s="89"/>
      <c r="B19" s="89"/>
      <c r="C19" s="89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</row>
    <row r="20" spans="1:18" ht="13" x14ac:dyDescent="0.3">
      <c r="A20" s="31" t="s">
        <v>44</v>
      </c>
      <c r="B20" s="151" t="s">
        <v>45</v>
      </c>
      <c r="C20" s="19"/>
      <c r="D20" s="168"/>
      <c r="E20" s="168"/>
      <c r="F20" s="168"/>
      <c r="G20" s="168"/>
      <c r="H20" s="168"/>
      <c r="I20" s="167"/>
      <c r="J20" s="167"/>
      <c r="K20" s="167"/>
      <c r="L20" s="167"/>
      <c r="M20" s="167"/>
      <c r="N20" s="167"/>
      <c r="O20" s="167"/>
    </row>
    <row r="21" spans="1:18" ht="13" x14ac:dyDescent="0.3">
      <c r="A21" s="32" t="s">
        <v>452</v>
      </c>
      <c r="B21" s="152">
        <v>0.3</v>
      </c>
      <c r="D21" s="168"/>
      <c r="E21" s="168"/>
      <c r="F21" s="168"/>
      <c r="G21" s="168"/>
      <c r="H21" s="168"/>
      <c r="I21" s="167"/>
      <c r="J21" s="167"/>
      <c r="K21" s="167"/>
      <c r="L21" s="167"/>
      <c r="M21" s="167"/>
      <c r="N21" s="167"/>
      <c r="O21" s="167"/>
    </row>
    <row r="22" spans="1:18" ht="13" x14ac:dyDescent="0.3">
      <c r="A22" s="32" t="s">
        <v>453</v>
      </c>
      <c r="B22" s="152">
        <v>0.4</v>
      </c>
      <c r="D22" s="168"/>
      <c r="E22" s="168"/>
      <c r="F22" s="168"/>
      <c r="G22" s="168"/>
      <c r="H22" s="168"/>
      <c r="I22" s="167"/>
      <c r="J22" s="167"/>
      <c r="K22" s="167"/>
      <c r="L22" s="167"/>
      <c r="M22" s="167"/>
      <c r="N22" s="167"/>
      <c r="O22" s="167"/>
    </row>
    <row r="23" spans="1:18" ht="13.5" thickBot="1" x14ac:dyDescent="0.35">
      <c r="A23" s="32" t="s">
        <v>454</v>
      </c>
      <c r="B23" s="156">
        <f>1-B22-B21-B24</f>
        <v>0.25</v>
      </c>
      <c r="D23" s="168"/>
      <c r="E23" s="168"/>
      <c r="F23" s="168"/>
      <c r="G23" s="168"/>
      <c r="H23" s="168"/>
      <c r="I23" s="167"/>
      <c r="J23" s="167"/>
      <c r="K23" s="167"/>
      <c r="L23" s="167"/>
      <c r="M23" s="167"/>
      <c r="N23" s="167"/>
      <c r="O23" s="167"/>
    </row>
    <row r="24" spans="1:18" ht="13.5" thickBot="1" x14ac:dyDescent="0.35">
      <c r="A24" s="150" t="s">
        <v>46</v>
      </c>
      <c r="B24" s="153">
        <v>0.05</v>
      </c>
      <c r="C24" s="83" t="s">
        <v>19</v>
      </c>
      <c r="D24" s="169" t="s">
        <v>20</v>
      </c>
      <c r="E24" s="169" t="s">
        <v>21</v>
      </c>
      <c r="F24" s="169" t="s">
        <v>22</v>
      </c>
      <c r="G24" s="169" t="s">
        <v>23</v>
      </c>
      <c r="H24" s="169" t="s">
        <v>24</v>
      </c>
      <c r="I24" s="169" t="s">
        <v>25</v>
      </c>
      <c r="J24" s="169" t="s">
        <v>26</v>
      </c>
      <c r="K24" s="169" t="s">
        <v>27</v>
      </c>
      <c r="L24" s="169" t="s">
        <v>28</v>
      </c>
      <c r="M24" s="169" t="s">
        <v>29</v>
      </c>
      <c r="N24" s="169" t="s">
        <v>30</v>
      </c>
      <c r="O24" s="170" t="s">
        <v>31</v>
      </c>
    </row>
    <row r="25" spans="1:18" x14ac:dyDescent="0.25">
      <c r="A25" s="69" t="s">
        <v>47</v>
      </c>
      <c r="B25" s="42"/>
      <c r="C25" s="694">
        <f t="shared" ref="C25:N25" si="16">+$B$21*C18</f>
        <v>446.25</v>
      </c>
      <c r="D25" s="694">
        <f t="shared" si="16"/>
        <v>446.25</v>
      </c>
      <c r="E25" s="694">
        <f t="shared" si="16"/>
        <v>446.25</v>
      </c>
      <c r="F25" s="694">
        <f t="shared" si="16"/>
        <v>446.25</v>
      </c>
      <c r="G25" s="694">
        <f t="shared" si="16"/>
        <v>446.25</v>
      </c>
      <c r="H25" s="694">
        <f t="shared" si="16"/>
        <v>446.25</v>
      </c>
      <c r="I25" s="694">
        <f t="shared" si="16"/>
        <v>446.25</v>
      </c>
      <c r="J25" s="694">
        <f t="shared" si="16"/>
        <v>446.25</v>
      </c>
      <c r="K25" s="694">
        <f t="shared" si="16"/>
        <v>446.25</v>
      </c>
      <c r="L25" s="694">
        <f t="shared" si="16"/>
        <v>446.25</v>
      </c>
      <c r="M25" s="694">
        <f t="shared" si="16"/>
        <v>446.25</v>
      </c>
      <c r="N25" s="695">
        <f t="shared" si="16"/>
        <v>446.25</v>
      </c>
      <c r="O25" s="698"/>
      <c r="P25" s="22">
        <f>+$B$21*P19</f>
        <v>0</v>
      </c>
      <c r="Q25" s="22"/>
      <c r="R25" s="22"/>
    </row>
    <row r="26" spans="1:18" ht="13.5" customHeight="1" x14ac:dyDescent="0.25">
      <c r="A26" s="489" t="s">
        <v>456</v>
      </c>
      <c r="B26" s="117"/>
      <c r="C26" s="699"/>
      <c r="D26" s="699">
        <f t="shared" ref="D26:N26" si="17">+$B$22*C18</f>
        <v>595</v>
      </c>
      <c r="E26" s="699">
        <f t="shared" si="17"/>
        <v>595</v>
      </c>
      <c r="F26" s="699">
        <f t="shared" si="17"/>
        <v>595</v>
      </c>
      <c r="G26" s="699">
        <f t="shared" si="17"/>
        <v>595</v>
      </c>
      <c r="H26" s="699">
        <f t="shared" si="17"/>
        <v>595</v>
      </c>
      <c r="I26" s="699">
        <f t="shared" si="17"/>
        <v>595</v>
      </c>
      <c r="J26" s="699">
        <f t="shared" si="17"/>
        <v>595</v>
      </c>
      <c r="K26" s="699">
        <f t="shared" si="17"/>
        <v>595</v>
      </c>
      <c r="L26" s="699">
        <f t="shared" si="17"/>
        <v>595</v>
      </c>
      <c r="M26" s="699">
        <f t="shared" si="17"/>
        <v>595</v>
      </c>
      <c r="N26" s="700">
        <f t="shared" si="17"/>
        <v>595</v>
      </c>
      <c r="O26" s="701"/>
      <c r="P26" s="22"/>
      <c r="Q26" s="22">
        <f>+$B$22*P19</f>
        <v>0</v>
      </c>
      <c r="R26" s="22"/>
    </row>
    <row r="27" spans="1:18" ht="13" thickBot="1" x14ac:dyDescent="0.3">
      <c r="A27" s="696" t="s">
        <v>455</v>
      </c>
      <c r="B27" s="58"/>
      <c r="C27" s="702"/>
      <c r="D27" s="702"/>
      <c r="E27" s="702">
        <f t="shared" ref="E27:N27" si="18">+$B$23*C18</f>
        <v>371.875</v>
      </c>
      <c r="F27" s="702">
        <f t="shared" si="18"/>
        <v>371.875</v>
      </c>
      <c r="G27" s="702">
        <f t="shared" si="18"/>
        <v>371.875</v>
      </c>
      <c r="H27" s="702">
        <f t="shared" si="18"/>
        <v>371.875</v>
      </c>
      <c r="I27" s="702">
        <f t="shared" si="18"/>
        <v>371.875</v>
      </c>
      <c r="J27" s="702">
        <f t="shared" si="18"/>
        <v>371.875</v>
      </c>
      <c r="K27" s="702">
        <f t="shared" si="18"/>
        <v>371.875</v>
      </c>
      <c r="L27" s="702">
        <f t="shared" si="18"/>
        <v>371.875</v>
      </c>
      <c r="M27" s="702">
        <f t="shared" si="18"/>
        <v>371.875</v>
      </c>
      <c r="N27" s="703">
        <f t="shared" si="18"/>
        <v>371.875</v>
      </c>
      <c r="O27" s="704"/>
      <c r="P27" s="22"/>
      <c r="Q27" s="22"/>
      <c r="R27" s="22">
        <f>+$B$23*P19</f>
        <v>0</v>
      </c>
    </row>
    <row r="28" spans="1:18" ht="13.5" thickBot="1" x14ac:dyDescent="0.35">
      <c r="A28" s="55" t="s">
        <v>48</v>
      </c>
      <c r="B28" s="101"/>
      <c r="C28" s="705">
        <f>SUM(C25:C27)</f>
        <v>446.25</v>
      </c>
      <c r="D28" s="705">
        <f>SUM(D25:D27)</f>
        <v>1041.25</v>
      </c>
      <c r="E28" s="705">
        <f t="shared" ref="E28:N28" si="19">SUM(E25:E27)</f>
        <v>1413.125</v>
      </c>
      <c r="F28" s="705">
        <f t="shared" si="19"/>
        <v>1413.125</v>
      </c>
      <c r="G28" s="705">
        <f t="shared" si="19"/>
        <v>1413.125</v>
      </c>
      <c r="H28" s="705">
        <f t="shared" si="19"/>
        <v>1413.125</v>
      </c>
      <c r="I28" s="705">
        <f t="shared" si="19"/>
        <v>1413.125</v>
      </c>
      <c r="J28" s="705">
        <f t="shared" si="19"/>
        <v>1413.125</v>
      </c>
      <c r="K28" s="705">
        <f t="shared" si="19"/>
        <v>1413.125</v>
      </c>
      <c r="L28" s="705">
        <f t="shared" si="19"/>
        <v>1413.125</v>
      </c>
      <c r="M28" s="705">
        <f t="shared" si="19"/>
        <v>1413.125</v>
      </c>
      <c r="N28" s="705">
        <f t="shared" si="19"/>
        <v>1413.125</v>
      </c>
      <c r="O28" s="706">
        <f>SUM(C28:N28)</f>
        <v>15618.75</v>
      </c>
      <c r="P28" s="7">
        <f>SUM(P25:P27)</f>
        <v>0</v>
      </c>
    </row>
    <row r="29" spans="1:18" ht="13" thickBot="1" x14ac:dyDescent="0.3">
      <c r="A29" s="98"/>
      <c r="B29" s="3"/>
      <c r="C29" s="3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6"/>
      <c r="O29" s="187"/>
    </row>
    <row r="30" spans="1:18" ht="13" thickBot="1" x14ac:dyDescent="0.3">
      <c r="A30" s="697" t="s">
        <v>214</v>
      </c>
      <c r="B30" s="188"/>
      <c r="C30" s="232">
        <f>(+C28/(1+$B$17))*$B$17</f>
        <v>71.25</v>
      </c>
      <c r="D30" s="233">
        <f t="shared" ref="D30:N30" si="20">(+D28/(1+$B$17))*$B$17</f>
        <v>166.25</v>
      </c>
      <c r="E30" s="233">
        <f t="shared" si="20"/>
        <v>225.625</v>
      </c>
      <c r="F30" s="233">
        <f t="shared" si="20"/>
        <v>225.625</v>
      </c>
      <c r="G30" s="233">
        <f t="shared" si="20"/>
        <v>225.625</v>
      </c>
      <c r="H30" s="233">
        <f t="shared" si="20"/>
        <v>225.625</v>
      </c>
      <c r="I30" s="233">
        <f t="shared" si="20"/>
        <v>225.625</v>
      </c>
      <c r="J30" s="233">
        <f t="shared" si="20"/>
        <v>225.625</v>
      </c>
      <c r="K30" s="233">
        <f t="shared" si="20"/>
        <v>225.625</v>
      </c>
      <c r="L30" s="233">
        <f t="shared" si="20"/>
        <v>225.625</v>
      </c>
      <c r="M30" s="233">
        <f t="shared" si="20"/>
        <v>225.625</v>
      </c>
      <c r="N30" s="233">
        <f t="shared" si="20"/>
        <v>225.625</v>
      </c>
      <c r="O30" s="189"/>
      <c r="P30" s="7">
        <f>+P28*$B$30</f>
        <v>0</v>
      </c>
    </row>
    <row r="31" spans="1:18" ht="13" thickBot="1" x14ac:dyDescent="0.3">
      <c r="A31" s="85"/>
      <c r="B31" s="487"/>
      <c r="C31" s="232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736" t="s">
        <v>458</v>
      </c>
      <c r="P31" s="7"/>
    </row>
    <row r="32" spans="1:18" s="235" customFormat="1" x14ac:dyDescent="0.25">
      <c r="A32" s="190" t="s">
        <v>49</v>
      </c>
      <c r="B32" s="29"/>
      <c r="C32" s="234">
        <f>+C18*$B$22+C18*$B$23</f>
        <v>966.875</v>
      </c>
      <c r="D32" s="234">
        <f>+D18*$B$22+D18*$B$23+C18*$B$23</f>
        <v>1338.75</v>
      </c>
      <c r="E32" s="234">
        <f t="shared" ref="E32:N32" si="21">+E18*$B$22+E18*$B$23+D18*$B$23</f>
        <v>1338.75</v>
      </c>
      <c r="F32" s="234">
        <f t="shared" si="21"/>
        <v>1338.75</v>
      </c>
      <c r="G32" s="234">
        <f t="shared" si="21"/>
        <v>1338.75</v>
      </c>
      <c r="H32" s="234">
        <f t="shared" si="21"/>
        <v>1338.75</v>
      </c>
      <c r="I32" s="234">
        <f t="shared" si="21"/>
        <v>1338.75</v>
      </c>
      <c r="J32" s="234">
        <f t="shared" si="21"/>
        <v>1338.75</v>
      </c>
      <c r="K32" s="234">
        <f t="shared" si="21"/>
        <v>1338.75</v>
      </c>
      <c r="L32" s="234">
        <f t="shared" si="21"/>
        <v>1338.75</v>
      </c>
      <c r="M32" s="234">
        <f t="shared" si="21"/>
        <v>1338.75</v>
      </c>
      <c r="N32" s="234">
        <f t="shared" si="21"/>
        <v>1338.75</v>
      </c>
      <c r="O32" s="231">
        <f>MAX(C32:N32)</f>
        <v>1338.75</v>
      </c>
    </row>
    <row r="33" spans="1:16" s="235" customFormat="1" x14ac:dyDescent="0.25">
      <c r="A33" s="737"/>
      <c r="B33" s="93"/>
      <c r="C33" s="738"/>
      <c r="D33" s="738"/>
      <c r="E33" s="738"/>
      <c r="F33" s="738"/>
      <c r="G33" s="738"/>
      <c r="H33" s="738"/>
      <c r="I33" s="738"/>
      <c r="J33" s="738"/>
      <c r="K33" s="738"/>
      <c r="L33" s="738"/>
      <c r="M33" s="738"/>
      <c r="N33" s="738"/>
      <c r="O33" s="739" t="s">
        <v>459</v>
      </c>
    </row>
    <row r="34" spans="1:16" ht="13" thickBot="1" x14ac:dyDescent="0.3">
      <c r="A34" s="41" t="s">
        <v>457</v>
      </c>
      <c r="B34" s="707">
        <f>+B24</f>
        <v>0.05</v>
      </c>
      <c r="C34" s="255">
        <f>+$B$24*C32</f>
        <v>48.34375</v>
      </c>
      <c r="D34" s="255">
        <f t="shared" ref="D34:N34" si="22">+$B$24*D32</f>
        <v>66.9375</v>
      </c>
      <c r="E34" s="255">
        <f t="shared" si="22"/>
        <v>66.9375</v>
      </c>
      <c r="F34" s="255">
        <f t="shared" si="22"/>
        <v>66.9375</v>
      </c>
      <c r="G34" s="255">
        <f t="shared" si="22"/>
        <v>66.9375</v>
      </c>
      <c r="H34" s="255">
        <f t="shared" si="22"/>
        <v>66.9375</v>
      </c>
      <c r="I34" s="255">
        <f t="shared" si="22"/>
        <v>66.9375</v>
      </c>
      <c r="J34" s="255">
        <f t="shared" si="22"/>
        <v>66.9375</v>
      </c>
      <c r="K34" s="255">
        <f t="shared" si="22"/>
        <v>66.9375</v>
      </c>
      <c r="L34" s="255">
        <f t="shared" si="22"/>
        <v>66.9375</v>
      </c>
      <c r="M34" s="255">
        <f t="shared" si="22"/>
        <v>66.9375</v>
      </c>
      <c r="N34" s="255">
        <f t="shared" si="22"/>
        <v>66.9375</v>
      </c>
      <c r="O34" s="740">
        <f>SUM(C34:N34)</f>
        <v>784.65625</v>
      </c>
      <c r="P34" s="1"/>
    </row>
    <row r="35" spans="1:16" x14ac:dyDescent="0.25">
      <c r="A35" s="89"/>
      <c r="B35" s="89"/>
      <c r="C35" s="89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</row>
    <row r="36" spans="1:16" ht="13" hidden="1" x14ac:dyDescent="0.3">
      <c r="A36" s="4"/>
      <c r="B36" s="4"/>
      <c r="C36" s="21"/>
      <c r="D36" s="165"/>
      <c r="E36" s="172"/>
      <c r="F36" s="165"/>
      <c r="G36" s="165"/>
      <c r="H36" s="165"/>
      <c r="I36" s="165"/>
      <c r="J36" s="165"/>
      <c r="K36" s="165"/>
      <c r="L36" s="165"/>
      <c r="M36" s="165"/>
      <c r="N36" s="165"/>
      <c r="O36" s="166"/>
    </row>
    <row r="37" spans="1:16" hidden="1" x14ac:dyDescent="0.25">
      <c r="A37" s="4"/>
      <c r="B37" s="4"/>
      <c r="C37" s="7"/>
      <c r="D37" s="173"/>
      <c r="E37" s="171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6" hidden="1" x14ac:dyDescent="0.25">
      <c r="A38" s="4"/>
      <c r="B38" s="4"/>
      <c r="C38" s="7"/>
      <c r="D38" s="173"/>
      <c r="E38" s="171"/>
      <c r="F38" s="165"/>
      <c r="G38" s="165"/>
      <c r="H38" s="165"/>
      <c r="I38" s="165"/>
      <c r="J38" s="165"/>
      <c r="K38" s="165"/>
      <c r="L38" s="165"/>
      <c r="M38" s="165"/>
      <c r="N38" s="165"/>
      <c r="O38" s="165"/>
    </row>
    <row r="39" spans="1:16" hidden="1" x14ac:dyDescent="0.25">
      <c r="A39" s="4"/>
      <c r="B39" s="4"/>
      <c r="C39" s="7"/>
      <c r="D39" s="18"/>
      <c r="E39" s="20"/>
      <c r="F39" s="4"/>
      <c r="G39" s="4"/>
      <c r="H39" s="4"/>
      <c r="I39" s="4"/>
      <c r="J39" s="4"/>
      <c r="K39" s="4"/>
      <c r="L39" s="4"/>
      <c r="M39" s="4"/>
      <c r="N39" s="4"/>
      <c r="O39" s="4"/>
    </row>
    <row r="40" spans="1:16" hidden="1" x14ac:dyDescent="0.25">
      <c r="A40" s="4"/>
      <c r="B40" s="4"/>
      <c r="C40" s="7"/>
      <c r="D40" s="18"/>
      <c r="E40" s="20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6" hidden="1" x14ac:dyDescent="0.25">
      <c r="A41" s="4"/>
      <c r="B41" s="4"/>
      <c r="C41" s="7"/>
      <c r="D41" s="18"/>
      <c r="E41" s="20"/>
      <c r="F41" s="4"/>
      <c r="G41" s="4"/>
      <c r="H41" s="4"/>
      <c r="I41" s="4"/>
      <c r="J41" s="4"/>
      <c r="K41" s="4"/>
      <c r="L41" s="4"/>
      <c r="M41" s="4"/>
      <c r="N41" s="4"/>
      <c r="O41" s="4"/>
    </row>
    <row r="42" spans="1:16" hidden="1" x14ac:dyDescent="0.25">
      <c r="A42" s="4"/>
      <c r="B42" s="4"/>
      <c r="C42" s="7"/>
      <c r="D42" s="18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</row>
    <row r="43" spans="1:16" hidden="1" x14ac:dyDescent="0.25">
      <c r="A43" s="4"/>
      <c r="B43" s="4"/>
      <c r="C43" s="7"/>
      <c r="D43" s="18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</row>
    <row r="44" spans="1:16" hidden="1" x14ac:dyDescent="0.25">
      <c r="A44" s="4"/>
      <c r="B44" s="4"/>
      <c r="C44" s="7"/>
      <c r="D44" s="18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</row>
    <row r="45" spans="1:16" hidden="1" x14ac:dyDescent="0.25">
      <c r="A45" s="4"/>
      <c r="B45" s="4"/>
      <c r="C45" s="7"/>
      <c r="D45" s="18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</row>
    <row r="46" spans="1:16" hidden="1" x14ac:dyDescent="0.25">
      <c r="A46" s="4"/>
      <c r="B46" s="4"/>
      <c r="C46" s="7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</row>
    <row r="47" spans="1:16" hidden="1" x14ac:dyDescent="0.25">
      <c r="A47" s="4"/>
      <c r="B47" s="4"/>
      <c r="C47" s="7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16" hidden="1" x14ac:dyDescent="0.25">
      <c r="A48" s="4"/>
      <c r="B48" s="4"/>
      <c r="C48" s="4"/>
      <c r="D48" s="4"/>
      <c r="E48" s="20"/>
      <c r="F48" s="4"/>
      <c r="G48" s="4"/>
      <c r="H48" s="4"/>
      <c r="I48" s="4"/>
      <c r="J48" s="4"/>
      <c r="K48" s="4"/>
      <c r="L48" s="4"/>
      <c r="M48" s="4"/>
      <c r="N48" s="4"/>
      <c r="O48" s="4"/>
    </row>
    <row r="49" spans="1:256" hidden="1" x14ac:dyDescent="0.25">
      <c r="A49" s="4"/>
      <c r="B49" s="4"/>
      <c r="C49" s="7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</row>
    <row r="50" spans="1:256" hidden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</row>
    <row r="51" spans="1:256" hidden="1" x14ac:dyDescent="0.25">
      <c r="A51" s="4"/>
      <c r="B51" s="4"/>
      <c r="C51" s="20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</row>
    <row r="52" spans="1:256" hidden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</row>
    <row r="53" spans="1:256" s="4" customFormat="1" ht="23" hidden="1" x14ac:dyDescent="0.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</row>
    <row r="54" spans="1:256" s="13" customFormat="1" ht="13" hidden="1" x14ac:dyDescent="0.3">
      <c r="A54" s="11"/>
      <c r="B54" s="11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</row>
    <row r="55" spans="1:256" hidden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</row>
    <row r="56" spans="1:256" hidden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</row>
    <row r="57" spans="1:256" hidden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</row>
    <row r="58" spans="1:256" hidden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256" hidden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256" hidden="1" x14ac:dyDescent="0.25">
      <c r="A60" s="4"/>
      <c r="B60" s="4"/>
      <c r="C60" s="4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</row>
    <row r="61" spans="1:256" hidden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</row>
    <row r="62" spans="1:256" hidden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</row>
    <row r="63" spans="1:256" hidden="1" x14ac:dyDescent="0.25">
      <c r="A63" s="4"/>
      <c r="B63" s="4"/>
      <c r="C63" s="4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</row>
    <row r="64" spans="1:256" hidden="1" x14ac:dyDescent="0.25">
      <c r="A64" s="4"/>
      <c r="B64" s="4"/>
      <c r="C64" s="4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</row>
    <row r="65" spans="1:15" hidden="1" x14ac:dyDescent="0.25">
      <c r="A65" s="4"/>
      <c r="B65" s="4"/>
      <c r="C65" s="4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idden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hidden="1" x14ac:dyDescent="0.25">
      <c r="A67" s="4"/>
      <c r="B67" s="4"/>
      <c r="C67" s="4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15" hidden="1" x14ac:dyDescent="0.25">
      <c r="A68" s="4"/>
      <c r="B68" s="4"/>
      <c r="C68" s="4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1:15" hidden="1" x14ac:dyDescent="0.25">
      <c r="A69" s="4"/>
      <c r="B69" s="4"/>
      <c r="C69" s="4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hidden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hidden="1" x14ac:dyDescent="0.25">
      <c r="A71" s="4"/>
      <c r="B71" s="4"/>
      <c r="C71" s="4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hidden="1" x14ac:dyDescent="0.25">
      <c r="A72" s="4"/>
      <c r="B72" s="4"/>
      <c r="C72" s="4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hidden="1" x14ac:dyDescent="0.25">
      <c r="A73" s="4"/>
      <c r="B73" s="4"/>
      <c r="C73" s="4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hidden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hidden="1" x14ac:dyDescent="0.25">
      <c r="A75" s="4"/>
      <c r="B75" s="4"/>
      <c r="C75" s="4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hidden="1" x14ac:dyDescent="0.25">
      <c r="A76" s="4"/>
      <c r="B76" s="4"/>
      <c r="C76" s="4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hidden="1" x14ac:dyDescent="0.25">
      <c r="A77" s="4"/>
      <c r="B77" s="4"/>
      <c r="C77" s="4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hidden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hidden="1" x14ac:dyDescent="0.25">
      <c r="A79" s="4"/>
      <c r="B79" s="4"/>
      <c r="C79" s="4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hidden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1:15" hidden="1" x14ac:dyDescent="0.25">
      <c r="A81" s="4"/>
      <c r="B81" s="4"/>
      <c r="C81" s="4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1:15" hidden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1:15" hidden="1" x14ac:dyDescent="0.25">
      <c r="A83" s="4"/>
      <c r="B83" s="4"/>
      <c r="C83" s="4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1:15" hidden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1:15" hidden="1" x14ac:dyDescent="0.25">
      <c r="A85" s="4"/>
      <c r="B85" s="4"/>
      <c r="C85" s="4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1:15" hidden="1" x14ac:dyDescent="0.25">
      <c r="A86" s="4"/>
      <c r="B86" s="4"/>
      <c r="C86" s="4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1:15" hidden="1" x14ac:dyDescent="0.25">
      <c r="A87" s="4"/>
      <c r="B87" s="4"/>
      <c r="C87" s="4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1:15" hidden="1" x14ac:dyDescent="0.25">
      <c r="A88" s="4"/>
      <c r="B88" s="4"/>
      <c r="C88" s="4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1:15" hidden="1" x14ac:dyDescent="0.25">
      <c r="A89" s="4"/>
      <c r="B89" s="4"/>
      <c r="C89" s="4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1:15" hidden="1" x14ac:dyDescent="0.25">
      <c r="A90" s="4"/>
      <c r="B90" s="4"/>
      <c r="C90" s="4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1:15" hidden="1" x14ac:dyDescent="0.25">
      <c r="A91" s="4"/>
      <c r="B91" s="4"/>
      <c r="C91" s="4"/>
      <c r="D91" s="4"/>
      <c r="E91" s="7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1:15" hidden="1" x14ac:dyDescent="0.25">
      <c r="A92" s="4"/>
      <c r="B92" s="4"/>
      <c r="C92" s="4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1:15" hidden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1:15" ht="13" hidden="1" x14ac:dyDescent="0.3">
      <c r="A94" s="16"/>
      <c r="B94" s="16"/>
      <c r="C94" s="4"/>
      <c r="D94" s="4"/>
      <c r="E94" s="20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1:15" hidden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1:15" ht="13" hidden="1" x14ac:dyDescent="0.3">
      <c r="A96" s="16"/>
      <c r="B96" s="16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1:15" hidden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1:15" hidden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1:15" ht="23" hidden="1" x14ac:dyDescent="0.5">
      <c r="A99" s="5"/>
      <c r="B99" s="5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1:15" hidden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1:15" ht="13" hidden="1" x14ac:dyDescent="0.3">
      <c r="A101" s="4"/>
      <c r="B101" s="4"/>
      <c r="C101" s="6"/>
      <c r="D101" s="6"/>
      <c r="E101" s="6"/>
      <c r="F101" s="6"/>
      <c r="G101" s="4"/>
      <c r="H101" s="4"/>
      <c r="I101" s="4"/>
      <c r="J101" s="4"/>
      <c r="K101" s="4"/>
      <c r="L101" s="4"/>
      <c r="M101" s="4"/>
      <c r="N101" s="4"/>
      <c r="O101" s="4"/>
    </row>
    <row r="102" spans="1:15" hidden="1" x14ac:dyDescent="0.25">
      <c r="A102" s="4"/>
      <c r="B102" s="4"/>
      <c r="C102" s="7"/>
      <c r="D102" s="4"/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1:15" hidden="1" x14ac:dyDescent="0.25">
      <c r="A103" s="4"/>
      <c r="B103" s="4"/>
      <c r="C103" s="7"/>
      <c r="D103" s="20"/>
      <c r="E103" s="7"/>
      <c r="F103" s="20"/>
      <c r="G103" s="4"/>
      <c r="H103" s="4"/>
      <c r="I103" s="4"/>
      <c r="J103" s="4"/>
      <c r="K103" s="4"/>
      <c r="L103" s="4"/>
      <c r="M103" s="4"/>
      <c r="N103" s="4"/>
      <c r="O103" s="4"/>
    </row>
    <row r="104" spans="1:15" hidden="1" x14ac:dyDescent="0.25">
      <c r="A104" s="4"/>
      <c r="B104" s="4"/>
      <c r="C104" s="4"/>
      <c r="D104" s="20"/>
      <c r="E104" s="4"/>
      <c r="F104" s="20"/>
      <c r="G104" s="4"/>
      <c r="H104" s="4"/>
      <c r="I104" s="4"/>
      <c r="J104" s="4"/>
      <c r="K104" s="4"/>
      <c r="L104" s="4"/>
      <c r="M104" s="4"/>
      <c r="N104" s="4"/>
      <c r="O104" s="4"/>
    </row>
    <row r="105" spans="1:15" hidden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1:15" hidden="1" x14ac:dyDescent="0.25">
      <c r="A106" s="4"/>
      <c r="B106" s="4"/>
      <c r="C106" s="7"/>
      <c r="D106" s="20"/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1:15" hidden="1" x14ac:dyDescent="0.25">
      <c r="A107" s="4"/>
      <c r="B107" s="4"/>
      <c r="C107" s="7"/>
      <c r="D107" s="20"/>
      <c r="E107" s="7"/>
      <c r="F107" s="20"/>
      <c r="G107" s="4"/>
      <c r="H107" s="4"/>
      <c r="I107" s="4"/>
      <c r="J107" s="4"/>
      <c r="K107" s="4"/>
      <c r="L107" s="4"/>
      <c r="M107" s="4"/>
      <c r="N107" s="4"/>
      <c r="O107" s="4"/>
    </row>
    <row r="108" spans="1:15" hidden="1" x14ac:dyDescent="0.25">
      <c r="A108" s="4"/>
      <c r="B108" s="4"/>
      <c r="C108" s="7"/>
      <c r="D108" s="20"/>
      <c r="E108" s="7"/>
      <c r="F108" s="20"/>
      <c r="G108" s="4"/>
      <c r="H108" s="4"/>
      <c r="I108" s="4"/>
      <c r="J108" s="4"/>
      <c r="K108" s="4"/>
      <c r="L108" s="4"/>
      <c r="M108" s="4"/>
      <c r="N108" s="4"/>
      <c r="O108" s="4"/>
    </row>
    <row r="109" spans="1:15" hidden="1" x14ac:dyDescent="0.25">
      <c r="A109" s="4"/>
      <c r="B109" s="4"/>
      <c r="C109" s="7"/>
      <c r="D109" s="20"/>
      <c r="E109" s="7"/>
      <c r="F109" s="20"/>
      <c r="G109" s="4"/>
      <c r="H109" s="4"/>
      <c r="I109" s="4"/>
      <c r="J109" s="4"/>
      <c r="K109" s="4"/>
      <c r="L109" s="4"/>
      <c r="M109" s="4"/>
      <c r="N109" s="4"/>
      <c r="O109" s="4"/>
    </row>
    <row r="110" spans="1:15" hidden="1" x14ac:dyDescent="0.25">
      <c r="A110" s="4"/>
      <c r="B110" s="4"/>
      <c r="C110" s="4"/>
      <c r="D110" s="20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1:15" hidden="1" x14ac:dyDescent="0.25">
      <c r="A111" s="4"/>
      <c r="B111" s="4"/>
      <c r="C111" s="7"/>
      <c r="D111" s="20"/>
      <c r="E111" s="4"/>
      <c r="F111" s="20"/>
      <c r="G111" s="4"/>
      <c r="H111" s="4"/>
      <c r="I111" s="4"/>
      <c r="J111" s="4"/>
      <c r="K111" s="4"/>
      <c r="L111" s="4"/>
      <c r="M111" s="4"/>
      <c r="N111" s="4"/>
      <c r="O111" s="4"/>
    </row>
    <row r="112" spans="1:15" hidden="1" x14ac:dyDescent="0.25">
      <c r="A112" s="4"/>
      <c r="B112" s="4"/>
      <c r="C112" s="4"/>
      <c r="D112" s="20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1:18" hidden="1" x14ac:dyDescent="0.25">
      <c r="A113" s="4"/>
      <c r="B113" s="4"/>
      <c r="C113" s="7"/>
      <c r="D113" s="20"/>
      <c r="E113" s="7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1:18" hidden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1:18" hidden="1" x14ac:dyDescent="0.25">
      <c r="A115" s="4"/>
      <c r="B115" s="4"/>
      <c r="C115" s="7"/>
      <c r="D115" s="20"/>
      <c r="E115" s="20"/>
      <c r="F115" s="20"/>
      <c r="G115" s="4"/>
      <c r="H115" s="4"/>
      <c r="I115" s="4"/>
      <c r="J115" s="4"/>
      <c r="K115" s="4"/>
      <c r="L115" s="4"/>
      <c r="M115" s="4"/>
      <c r="N115" s="4"/>
      <c r="O115" s="4"/>
    </row>
    <row r="116" spans="1:18" hidden="1" x14ac:dyDescent="0.25">
      <c r="A116" s="4"/>
      <c r="B116" s="4"/>
      <c r="C116" s="4"/>
      <c r="D116" s="20"/>
      <c r="E116" s="20"/>
      <c r="F116" s="20"/>
      <c r="G116" s="4"/>
      <c r="H116" s="4"/>
      <c r="I116" s="4"/>
      <c r="J116" s="4"/>
      <c r="K116" s="4"/>
      <c r="L116" s="4"/>
      <c r="M116" s="4"/>
      <c r="N116" s="4"/>
      <c r="O116" s="4"/>
    </row>
    <row r="117" spans="1:18" hidden="1" x14ac:dyDescent="0.25">
      <c r="A117" s="4"/>
      <c r="B117" s="4"/>
      <c r="C117" s="7"/>
      <c r="D117" s="20"/>
      <c r="E117" s="20"/>
      <c r="F117" s="20"/>
      <c r="G117" s="4"/>
      <c r="H117" s="4"/>
      <c r="I117" s="4"/>
      <c r="J117" s="4"/>
      <c r="K117" s="4"/>
      <c r="L117" s="4"/>
      <c r="M117" s="4"/>
      <c r="N117" s="4"/>
      <c r="O117" s="4"/>
    </row>
    <row r="118" spans="1:18" hidden="1" x14ac:dyDescent="0.25">
      <c r="A118" s="4"/>
      <c r="B118" s="4"/>
      <c r="C118" s="7"/>
      <c r="D118" s="4"/>
      <c r="E118" s="7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1:18" hidden="1" x14ac:dyDescent="0.25">
      <c r="A119" s="4"/>
      <c r="B119" s="4"/>
      <c r="C119" s="7"/>
      <c r="D119" s="7"/>
      <c r="E119" s="7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1:18" hidden="1" x14ac:dyDescent="0.25">
      <c r="A120" s="4"/>
      <c r="B120" s="4"/>
      <c r="C120" s="7"/>
      <c r="D120" s="4"/>
      <c r="E120" s="7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1:18" hidden="1" x14ac:dyDescent="0.25">
      <c r="A121" s="4"/>
      <c r="B121" s="4"/>
      <c r="C121" s="7"/>
      <c r="D121" s="7"/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1:18" hidden="1" x14ac:dyDescent="0.25">
      <c r="A122" s="4"/>
      <c r="B122" s="4"/>
      <c r="C122" s="7"/>
      <c r="D122" s="4"/>
      <c r="E122" s="7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1:18" hidden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1:18" hidden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1:18" ht="23" hidden="1" x14ac:dyDescent="0.5">
      <c r="A125" s="5"/>
      <c r="B125" s="5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2"/>
    </row>
    <row r="126" spans="1:18" s="10" customFormat="1" ht="13" hidden="1" x14ac:dyDescent="0.3">
      <c r="A126" s="16"/>
      <c r="B126" s="16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9"/>
    </row>
    <row r="127" spans="1:18" ht="13" hidden="1" x14ac:dyDescent="0.3">
      <c r="A127" s="4"/>
      <c r="B127" s="4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R127" s="4"/>
    </row>
    <row r="128" spans="1:18" ht="13" hidden="1" x14ac:dyDescent="0.3">
      <c r="A128" s="6"/>
      <c r="B128" s="6"/>
      <c r="C128" s="7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R128" s="6"/>
    </row>
    <row r="129" spans="1:18" ht="13" hidden="1" x14ac:dyDescent="0.3">
      <c r="A129" s="4"/>
      <c r="B129" s="4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4"/>
      <c r="R129" s="6"/>
    </row>
    <row r="130" spans="1:18" ht="13" hidden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R130" s="6"/>
    </row>
    <row r="131" spans="1:18" hidden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R131" s="4"/>
    </row>
    <row r="132" spans="1:18" ht="13" hidden="1" x14ac:dyDescent="0.3">
      <c r="A132" s="4"/>
      <c r="B132" s="4"/>
      <c r="C132" s="7"/>
      <c r="D132" s="4"/>
      <c r="E132" s="4"/>
      <c r="F132" s="7"/>
      <c r="G132" s="4"/>
      <c r="H132" s="4"/>
      <c r="I132" s="7"/>
      <c r="J132" s="4"/>
      <c r="K132" s="4"/>
      <c r="L132" s="7"/>
      <c r="M132" s="4"/>
      <c r="N132" s="4"/>
      <c r="O132" s="4"/>
      <c r="P132" s="4"/>
      <c r="R132" s="6"/>
    </row>
    <row r="133" spans="1:18" hidden="1" x14ac:dyDescent="0.25">
      <c r="A133" s="4"/>
      <c r="B133" s="4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4"/>
      <c r="R133" s="4"/>
    </row>
    <row r="134" spans="1:18" ht="13" hidden="1" x14ac:dyDescent="0.3">
      <c r="A134" s="4"/>
      <c r="B134" s="4"/>
      <c r="C134" s="4"/>
      <c r="D134" s="4"/>
      <c r="E134" s="7"/>
      <c r="F134" s="7"/>
      <c r="G134" s="4"/>
      <c r="H134" s="7"/>
      <c r="I134" s="4"/>
      <c r="J134" s="4"/>
      <c r="K134" s="7"/>
      <c r="L134" s="4"/>
      <c r="M134" s="4"/>
      <c r="N134" s="7"/>
      <c r="O134" s="7"/>
      <c r="P134" s="4"/>
      <c r="R134" s="6"/>
    </row>
    <row r="135" spans="1:18" hidden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R135" s="4"/>
    </row>
    <row r="136" spans="1:18" ht="13" hidden="1" x14ac:dyDescent="0.3">
      <c r="A136" s="15"/>
      <c r="B136" s="15"/>
      <c r="C136" s="7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R136" s="15"/>
    </row>
    <row r="137" spans="1:18" ht="13" hidden="1" x14ac:dyDescent="0.3">
      <c r="A137" s="15"/>
      <c r="B137" s="15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4"/>
      <c r="R137" s="15"/>
    </row>
    <row r="138" spans="1:18" hidden="1" x14ac:dyDescent="0.25">
      <c r="A138" s="4"/>
      <c r="B138" s="4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4"/>
      <c r="R138" s="4"/>
    </row>
    <row r="139" spans="1:18" hidden="1" x14ac:dyDescent="0.25">
      <c r="A139" s="4"/>
      <c r="B139" s="4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4"/>
      <c r="R139" s="4"/>
    </row>
    <row r="140" spans="1:18" ht="13" hidden="1" x14ac:dyDescent="0.3">
      <c r="A140" s="4"/>
      <c r="B140" s="4"/>
      <c r="C140" s="4"/>
      <c r="D140" s="4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4"/>
      <c r="R140" s="6"/>
    </row>
    <row r="141" spans="1:18" ht="13" hidden="1" x14ac:dyDescent="0.3">
      <c r="A141" s="4"/>
      <c r="B141" s="4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4"/>
      <c r="R141" s="6"/>
    </row>
    <row r="142" spans="1:18" ht="13" hidden="1" x14ac:dyDescent="0.3">
      <c r="A142" s="4"/>
      <c r="B142" s="4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4"/>
      <c r="R142" s="6"/>
    </row>
    <row r="143" spans="1:18" ht="13" hidden="1" x14ac:dyDescent="0.3">
      <c r="A143" s="4"/>
      <c r="B143" s="4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4"/>
      <c r="R143" s="6"/>
    </row>
    <row r="144" spans="1:18" ht="13" hidden="1" x14ac:dyDescent="0.3">
      <c r="A144" s="4"/>
      <c r="B144" s="4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4"/>
      <c r="R144" s="6"/>
    </row>
    <row r="145" spans="1:18" ht="13" hidden="1" x14ac:dyDescent="0.3">
      <c r="A145" s="4"/>
      <c r="B145" s="4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4"/>
      <c r="R145" s="6"/>
    </row>
    <row r="146" spans="1:18" ht="13" hidden="1" x14ac:dyDescent="0.3">
      <c r="A146" s="4"/>
      <c r="B146" s="4"/>
      <c r="C146" s="7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R146" s="6"/>
    </row>
    <row r="147" spans="1:18" ht="13" hidden="1" x14ac:dyDescent="0.3">
      <c r="A147" s="4"/>
      <c r="B147" s="4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4"/>
      <c r="R147" s="6"/>
    </row>
    <row r="148" spans="1:18" hidden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R148" s="4"/>
    </row>
    <row r="149" spans="1:18" hidden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R149" s="4"/>
    </row>
    <row r="150" spans="1:18" hidden="1" x14ac:dyDescent="0.25">
      <c r="A150" s="4"/>
      <c r="B150" s="4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4"/>
      <c r="R150" s="4"/>
    </row>
    <row r="151" spans="1:18" hidden="1" x14ac:dyDescent="0.25">
      <c r="A151" s="4"/>
      <c r="B151" s="4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4"/>
      <c r="R151" s="4"/>
    </row>
    <row r="152" spans="1:18" ht="13" hidden="1" x14ac:dyDescent="0.3">
      <c r="A152" s="15"/>
      <c r="B152" s="15"/>
      <c r="C152" s="7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R152" s="15"/>
    </row>
    <row r="153" spans="1:18" hidden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R153" s="4"/>
    </row>
    <row r="154" spans="1:18" ht="13" hidden="1" x14ac:dyDescent="0.3">
      <c r="A154" s="6"/>
      <c r="B154" s="6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4"/>
      <c r="R154" s="6"/>
    </row>
    <row r="155" spans="1:18" hidden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R155" s="4"/>
    </row>
    <row r="156" spans="1:18" hidden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R156" s="4"/>
    </row>
    <row r="157" spans="1:18" hidden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1:18" hidden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1:18" hidden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1:18" hidden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1:15" hidden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1:15" hidden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1:15" hidden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1:15" hidden="1" x14ac:dyDescent="0.25">
      <c r="A164" s="4"/>
      <c r="B164" s="4"/>
      <c r="C164" s="4"/>
      <c r="D164" s="4"/>
      <c r="E164" s="4"/>
      <c r="F164" s="4"/>
      <c r="G164" s="4"/>
      <c r="H164" s="4"/>
    </row>
    <row r="165" spans="1:15" hidden="1" x14ac:dyDescent="0.25">
      <c r="A165" s="4"/>
      <c r="B165" s="4"/>
      <c r="C165" s="4"/>
      <c r="D165" s="4"/>
      <c r="E165" s="4"/>
      <c r="F165" s="4"/>
      <c r="G165" s="4"/>
      <c r="H165" s="4"/>
    </row>
    <row r="166" spans="1:15" hidden="1" x14ac:dyDescent="0.25">
      <c r="A166" s="4"/>
      <c r="B166" s="4"/>
      <c r="C166" s="4"/>
      <c r="D166" s="4"/>
      <c r="E166" s="4"/>
      <c r="F166" s="4"/>
      <c r="G166" s="4"/>
      <c r="H166" s="4"/>
    </row>
    <row r="167" spans="1:15" hidden="1" x14ac:dyDescent="0.25">
      <c r="A167" s="4"/>
      <c r="B167" s="4"/>
      <c r="C167" s="4"/>
      <c r="D167" s="4"/>
      <c r="E167" s="4"/>
      <c r="F167" s="4"/>
      <c r="G167" s="4"/>
      <c r="H167" s="4"/>
    </row>
    <row r="168" spans="1:15" hidden="1" x14ac:dyDescent="0.25">
      <c r="A168" s="4"/>
      <c r="B168" s="4"/>
      <c r="C168" s="4"/>
      <c r="D168" s="4"/>
      <c r="E168" s="4"/>
      <c r="F168" s="4"/>
      <c r="G168" s="4"/>
      <c r="H168" s="4"/>
    </row>
    <row r="169" spans="1:15" hidden="1" x14ac:dyDescent="0.25">
      <c r="A169" s="4"/>
      <c r="B169" s="4"/>
      <c r="C169" s="4"/>
      <c r="D169" s="4"/>
      <c r="E169" s="4"/>
      <c r="F169" s="4"/>
      <c r="G169" s="4"/>
      <c r="H169" s="4"/>
    </row>
    <row r="170" spans="1:15" hidden="1" x14ac:dyDescent="0.25">
      <c r="A170" s="4"/>
      <c r="B170" s="4"/>
      <c r="C170" s="4"/>
      <c r="D170" s="4"/>
      <c r="E170" s="4"/>
      <c r="F170" s="4"/>
      <c r="G170" s="4"/>
      <c r="H170" s="4"/>
    </row>
    <row r="171" spans="1:15" hidden="1" x14ac:dyDescent="0.25">
      <c r="A171" s="4"/>
      <c r="B171" s="4"/>
      <c r="C171" s="4"/>
      <c r="D171" s="4"/>
      <c r="E171" s="4"/>
      <c r="F171" s="4"/>
      <c r="G171" s="4"/>
      <c r="H171" s="4"/>
    </row>
    <row r="172" spans="1:15" hidden="1" x14ac:dyDescent="0.25">
      <c r="A172" s="4"/>
      <c r="B172" s="4"/>
      <c r="C172" s="4"/>
      <c r="D172" s="4"/>
      <c r="E172" s="4"/>
      <c r="F172" s="4"/>
      <c r="G172" s="4"/>
      <c r="H172" s="4"/>
    </row>
    <row r="173" spans="1:15" hidden="1" x14ac:dyDescent="0.25">
      <c r="A173" s="4"/>
      <c r="B173" s="4"/>
      <c r="C173" s="4"/>
      <c r="D173" s="4"/>
      <c r="E173" s="4"/>
      <c r="F173" s="4"/>
      <c r="G173" s="4"/>
      <c r="H173" s="4"/>
    </row>
    <row r="174" spans="1:15" hidden="1" x14ac:dyDescent="0.25">
      <c r="A174" s="4"/>
      <c r="B174" s="4"/>
      <c r="C174" s="4"/>
      <c r="D174" s="4"/>
      <c r="E174" s="4"/>
      <c r="F174" s="4"/>
      <c r="G174" s="4"/>
      <c r="H174" s="4"/>
    </row>
    <row r="175" spans="1:15" hidden="1" x14ac:dyDescent="0.25">
      <c r="A175" s="4"/>
      <c r="B175" s="4"/>
      <c r="C175" s="4"/>
      <c r="D175" s="4"/>
      <c r="E175" s="4"/>
      <c r="F175" s="4"/>
      <c r="G175" s="4"/>
      <c r="H175" s="4"/>
    </row>
    <row r="176" spans="1:15" hidden="1" x14ac:dyDescent="0.25">
      <c r="A176" s="4"/>
      <c r="B176" s="4"/>
      <c r="C176" s="4"/>
      <c r="D176" s="4"/>
      <c r="E176" s="4"/>
      <c r="F176" s="4"/>
      <c r="G176" s="4"/>
      <c r="H176" s="4"/>
    </row>
    <row r="177" spans="1:8" hidden="1" x14ac:dyDescent="0.25">
      <c r="A177" s="4"/>
      <c r="B177" s="4"/>
      <c r="C177" s="4"/>
      <c r="D177" s="4"/>
      <c r="E177" s="4"/>
      <c r="F177" s="4"/>
      <c r="G177" s="4"/>
      <c r="H177" s="4"/>
    </row>
    <row r="178" spans="1:8" hidden="1" x14ac:dyDescent="0.25">
      <c r="A178" s="4"/>
      <c r="B178" s="4"/>
      <c r="C178" s="4"/>
      <c r="D178" s="4"/>
      <c r="E178" s="4"/>
      <c r="F178" s="4"/>
      <c r="G178" s="4"/>
      <c r="H178" s="4"/>
    </row>
    <row r="179" spans="1:8" hidden="1" x14ac:dyDescent="0.25">
      <c r="A179" s="4"/>
      <c r="B179" s="4"/>
      <c r="C179" s="4"/>
      <c r="D179" s="4"/>
      <c r="E179" s="4"/>
      <c r="F179" s="4"/>
      <c r="G179" s="4"/>
      <c r="H179" s="4"/>
    </row>
    <row r="180" spans="1:8" hidden="1" x14ac:dyDescent="0.25">
      <c r="A180" s="4"/>
      <c r="B180" s="4"/>
      <c r="C180" s="4"/>
      <c r="D180" s="4"/>
      <c r="E180" s="4"/>
      <c r="F180" s="4"/>
      <c r="G180" s="4"/>
      <c r="H180" s="4"/>
    </row>
    <row r="181" spans="1:8" hidden="1" x14ac:dyDescent="0.25">
      <c r="A181" s="4"/>
      <c r="B181" s="4"/>
      <c r="C181" s="4"/>
      <c r="D181" s="4"/>
      <c r="E181" s="4"/>
      <c r="F181" s="4"/>
      <c r="G181" s="4"/>
      <c r="H181" s="4"/>
    </row>
    <row r="182" spans="1:8" hidden="1" x14ac:dyDescent="0.25">
      <c r="A182" s="4"/>
      <c r="B182" s="4"/>
      <c r="C182" s="4"/>
      <c r="D182" s="4"/>
      <c r="E182" s="4"/>
      <c r="F182" s="4"/>
      <c r="G182" s="4"/>
      <c r="H182" s="4"/>
    </row>
    <row r="183" spans="1:8" hidden="1" x14ac:dyDescent="0.25">
      <c r="A183" s="4"/>
      <c r="B183" s="4"/>
      <c r="C183" s="4"/>
      <c r="D183" s="4"/>
      <c r="E183" s="4"/>
      <c r="F183" s="4"/>
      <c r="G183" s="4"/>
      <c r="H183" s="4"/>
    </row>
    <row r="184" spans="1:8" hidden="1" x14ac:dyDescent="0.25">
      <c r="A184" s="4"/>
      <c r="B184" s="4"/>
      <c r="C184" s="4"/>
      <c r="D184" s="4"/>
      <c r="E184" s="4"/>
      <c r="F184" s="4"/>
      <c r="G184" s="4"/>
      <c r="H184" s="4"/>
    </row>
    <row r="185" spans="1:8" hidden="1" x14ac:dyDescent="0.25">
      <c r="A185" s="4"/>
      <c r="B185" s="4"/>
      <c r="C185" s="4"/>
      <c r="D185" s="4"/>
      <c r="E185" s="4"/>
      <c r="F185" s="4"/>
      <c r="G185" s="4"/>
      <c r="H185" s="4"/>
    </row>
    <row r="186" spans="1:8" hidden="1" x14ac:dyDescent="0.25">
      <c r="A186" s="4"/>
      <c r="B186" s="4"/>
      <c r="C186" s="4"/>
      <c r="D186" s="4"/>
      <c r="E186" s="4"/>
      <c r="F186" s="4"/>
      <c r="G186" s="4"/>
      <c r="H186" s="4"/>
    </row>
    <row r="187" spans="1:8" hidden="1" x14ac:dyDescent="0.25">
      <c r="A187" s="4"/>
      <c r="B187" s="4"/>
      <c r="C187" s="4"/>
      <c r="D187" s="4"/>
      <c r="E187" s="4"/>
      <c r="F187" s="4"/>
      <c r="G187" s="4"/>
      <c r="H187" s="4"/>
    </row>
    <row r="188" spans="1:8" hidden="1" x14ac:dyDescent="0.25">
      <c r="A188" s="4"/>
      <c r="B188" s="4"/>
      <c r="C188" s="4"/>
      <c r="D188" s="4"/>
      <c r="E188" s="4"/>
      <c r="F188" s="4"/>
      <c r="G188" s="4"/>
      <c r="H188" s="4"/>
    </row>
    <row r="189" spans="1:8" hidden="1" x14ac:dyDescent="0.25">
      <c r="A189" s="4"/>
      <c r="B189" s="4"/>
      <c r="C189" s="4"/>
      <c r="D189" s="4"/>
      <c r="E189" s="4"/>
      <c r="F189" s="4"/>
      <c r="G189" s="4"/>
      <c r="H189" s="4"/>
    </row>
    <row r="190" spans="1:8" hidden="1" x14ac:dyDescent="0.25">
      <c r="A190" s="4"/>
      <c r="B190" s="4"/>
      <c r="C190" s="4"/>
      <c r="D190" s="4"/>
      <c r="E190" s="4"/>
      <c r="F190" s="4"/>
      <c r="G190" s="4"/>
      <c r="H190" s="4"/>
    </row>
    <row r="191" spans="1:8" hidden="1" x14ac:dyDescent="0.25">
      <c r="A191" s="4"/>
      <c r="B191" s="4"/>
      <c r="C191" s="4"/>
      <c r="D191" s="4"/>
      <c r="E191" s="4"/>
      <c r="F191" s="4"/>
      <c r="G191" s="4"/>
      <c r="H191" s="4"/>
    </row>
    <row r="192" spans="1:8" hidden="1" x14ac:dyDescent="0.25">
      <c r="A192" s="4"/>
      <c r="B192" s="4"/>
      <c r="C192" s="4"/>
      <c r="D192" s="4"/>
      <c r="E192" s="4"/>
      <c r="F192" s="4"/>
      <c r="G192" s="4"/>
      <c r="H192" s="4"/>
    </row>
    <row r="193" spans="1:8" hidden="1" x14ac:dyDescent="0.25">
      <c r="A193" s="4"/>
      <c r="B193" s="4"/>
      <c r="C193" s="4"/>
      <c r="D193" s="4"/>
      <c r="E193" s="4"/>
      <c r="F193" s="4"/>
      <c r="G193" s="4"/>
      <c r="H193" s="4"/>
    </row>
    <row r="194" spans="1:8" hidden="1" x14ac:dyDescent="0.25">
      <c r="A194" s="4"/>
      <c r="B194" s="4"/>
      <c r="C194" s="4"/>
      <c r="D194" s="4"/>
      <c r="E194" s="4"/>
      <c r="F194" s="4"/>
      <c r="G194" s="4"/>
      <c r="H194" s="4"/>
    </row>
    <row r="195" spans="1:8" hidden="1" x14ac:dyDescent="0.25">
      <c r="A195" s="4"/>
      <c r="B195" s="4"/>
      <c r="C195" s="4"/>
      <c r="D195" s="4"/>
      <c r="E195" s="4"/>
      <c r="F195" s="4"/>
      <c r="G195" s="4"/>
      <c r="H195" s="4"/>
    </row>
    <row r="196" spans="1:8" hidden="1" x14ac:dyDescent="0.25">
      <c r="A196" s="4"/>
      <c r="B196" s="4"/>
      <c r="C196" s="4"/>
      <c r="D196" s="4"/>
      <c r="E196" s="4"/>
      <c r="F196" s="4"/>
      <c r="G196" s="4"/>
      <c r="H196" s="4"/>
    </row>
    <row r="197" spans="1:8" hidden="1" x14ac:dyDescent="0.25">
      <c r="A197" s="4"/>
      <c r="B197" s="4"/>
      <c r="C197" s="4"/>
      <c r="D197" s="4"/>
      <c r="E197" s="4"/>
      <c r="F197" s="4"/>
      <c r="G197" s="4"/>
      <c r="H197" s="4"/>
    </row>
    <row r="198" spans="1:8" hidden="1" x14ac:dyDescent="0.25">
      <c r="A198" s="4"/>
      <c r="B198" s="4"/>
      <c r="C198" s="4"/>
      <c r="D198" s="4"/>
      <c r="E198" s="4"/>
      <c r="F198" s="4"/>
      <c r="G198" s="4"/>
      <c r="H198" s="4"/>
    </row>
    <row r="199" spans="1:8" hidden="1" x14ac:dyDescent="0.25">
      <c r="A199" s="4"/>
      <c r="B199" s="4"/>
      <c r="C199" s="4"/>
      <c r="D199" s="4"/>
      <c r="E199" s="4"/>
      <c r="F199" s="4"/>
      <c r="G199" s="4"/>
      <c r="H199" s="4"/>
    </row>
    <row r="200" spans="1:8" hidden="1" x14ac:dyDescent="0.25">
      <c r="A200" s="4"/>
      <c r="B200" s="4"/>
      <c r="C200" s="4"/>
      <c r="D200" s="4"/>
      <c r="E200" s="4"/>
      <c r="F200" s="4"/>
      <c r="G200" s="4"/>
      <c r="H200" s="4"/>
    </row>
    <row r="201" spans="1:8" hidden="1" x14ac:dyDescent="0.25">
      <c r="A201" s="4"/>
      <c r="B201" s="4"/>
      <c r="C201" s="4"/>
      <c r="D201" s="4"/>
      <c r="E201" s="4"/>
      <c r="F201" s="4"/>
      <c r="G201" s="4"/>
      <c r="H201" s="4"/>
    </row>
    <row r="202" spans="1:8" hidden="1" x14ac:dyDescent="0.25">
      <c r="A202" s="4"/>
      <c r="B202" s="4"/>
      <c r="C202" s="4"/>
      <c r="D202" s="4"/>
      <c r="E202" s="4"/>
      <c r="F202" s="4"/>
      <c r="G202" s="4"/>
      <c r="H202" s="4"/>
    </row>
    <row r="203" spans="1:8" hidden="1" x14ac:dyDescent="0.25">
      <c r="A203" s="4"/>
      <c r="B203" s="4"/>
      <c r="C203" s="4"/>
      <c r="D203" s="4"/>
      <c r="E203" s="4"/>
      <c r="F203" s="4"/>
      <c r="G203" s="4"/>
      <c r="H203" s="4"/>
    </row>
    <row r="204" spans="1:8" hidden="1" x14ac:dyDescent="0.25">
      <c r="A204" s="4"/>
      <c r="B204" s="4"/>
      <c r="C204" s="4"/>
      <c r="D204" s="4"/>
      <c r="E204" s="4"/>
      <c r="F204" s="4"/>
      <c r="G204" s="4"/>
      <c r="H204" s="4"/>
    </row>
    <row r="205" spans="1:8" hidden="1" x14ac:dyDescent="0.25">
      <c r="A205" s="4"/>
      <c r="B205" s="4"/>
      <c r="C205" s="4"/>
      <c r="D205" s="4"/>
      <c r="E205" s="4"/>
      <c r="F205" s="4"/>
      <c r="G205" s="4"/>
      <c r="H205" s="4"/>
    </row>
    <row r="206" spans="1:8" hidden="1" x14ac:dyDescent="0.25">
      <c r="A206" s="4"/>
      <c r="B206" s="4"/>
      <c r="C206" s="4"/>
      <c r="D206" s="4"/>
      <c r="E206" s="4"/>
      <c r="F206" s="4"/>
      <c r="G206" s="4"/>
      <c r="H206" s="4"/>
    </row>
    <row r="207" spans="1:8" hidden="1" x14ac:dyDescent="0.25">
      <c r="A207" s="4"/>
      <c r="B207" s="4"/>
      <c r="C207" s="4"/>
      <c r="D207" s="4"/>
      <c r="E207" s="4"/>
      <c r="F207" s="4"/>
      <c r="G207" s="4"/>
      <c r="H207" s="4"/>
    </row>
    <row r="208" spans="1:8" hidden="1" x14ac:dyDescent="0.25">
      <c r="A208" s="4"/>
      <c r="B208" s="4"/>
      <c r="C208" s="4"/>
      <c r="D208" s="4"/>
      <c r="E208" s="4"/>
      <c r="F208" s="4"/>
      <c r="G208" s="4"/>
      <c r="H208" s="4"/>
    </row>
    <row r="209" spans="1:8" hidden="1" x14ac:dyDescent="0.25">
      <c r="A209" s="4"/>
      <c r="B209" s="4"/>
      <c r="C209" s="4"/>
      <c r="D209" s="4"/>
      <c r="E209" s="4"/>
      <c r="F209" s="4"/>
      <c r="G209" s="4"/>
      <c r="H209" s="4"/>
    </row>
    <row r="210" spans="1:8" hidden="1" x14ac:dyDescent="0.25">
      <c r="A210" s="4"/>
      <c r="B210" s="4"/>
      <c r="C210" s="4"/>
      <c r="D210" s="4"/>
      <c r="E210" s="4"/>
      <c r="F210" s="4"/>
      <c r="G210" s="4"/>
      <c r="H210" s="4"/>
    </row>
    <row r="211" spans="1:8" hidden="1" x14ac:dyDescent="0.25">
      <c r="A211" s="4"/>
      <c r="B211" s="4"/>
      <c r="C211" s="4"/>
      <c r="D211" s="4"/>
      <c r="E211" s="4"/>
      <c r="F211" s="4"/>
      <c r="G211" s="4"/>
      <c r="H211" s="4"/>
    </row>
    <row r="212" spans="1:8" hidden="1" x14ac:dyDescent="0.25">
      <c r="A212" s="4"/>
      <c r="B212" s="4"/>
      <c r="C212" s="4"/>
      <c r="D212" s="4"/>
      <c r="E212" s="4"/>
      <c r="F212" s="4"/>
      <c r="G212" s="4"/>
      <c r="H212" s="4"/>
    </row>
    <row r="213" spans="1:8" hidden="1" x14ac:dyDescent="0.25">
      <c r="A213" s="4"/>
      <c r="B213" s="4"/>
      <c r="C213" s="4"/>
      <c r="D213" s="4"/>
      <c r="E213" s="4"/>
      <c r="F213" s="4"/>
      <c r="G213" s="4"/>
      <c r="H213" s="4"/>
    </row>
    <row r="214" spans="1:8" hidden="1" x14ac:dyDescent="0.25">
      <c r="A214" s="4"/>
      <c r="B214" s="4"/>
      <c r="C214" s="4"/>
      <c r="D214" s="4"/>
      <c r="E214" s="4"/>
      <c r="F214" s="4"/>
      <c r="G214" s="4"/>
      <c r="H214" s="4"/>
    </row>
    <row r="215" spans="1:8" hidden="1" x14ac:dyDescent="0.25">
      <c r="A215" s="4"/>
      <c r="B215" s="4"/>
      <c r="C215" s="4"/>
      <c r="D215" s="4"/>
      <c r="E215" s="4"/>
      <c r="F215" s="4"/>
      <c r="G215" s="4"/>
      <c r="H215" s="4"/>
    </row>
    <row r="216" spans="1:8" hidden="1" x14ac:dyDescent="0.25">
      <c r="A216" s="4"/>
      <c r="B216" s="4"/>
      <c r="C216" s="4"/>
      <c r="D216" s="4"/>
      <c r="E216" s="4"/>
      <c r="F216" s="4"/>
      <c r="G216" s="4"/>
      <c r="H216" s="4"/>
    </row>
    <row r="217" spans="1:8" hidden="1" x14ac:dyDescent="0.25">
      <c r="A217" s="4"/>
      <c r="B217" s="4"/>
      <c r="C217" s="4"/>
      <c r="D217" s="4"/>
      <c r="E217" s="4"/>
      <c r="F217" s="4"/>
      <c r="G217" s="4"/>
      <c r="H217" s="4"/>
    </row>
    <row r="218" spans="1:8" hidden="1" x14ac:dyDescent="0.25">
      <c r="A218" s="4"/>
      <c r="B218" s="4"/>
      <c r="C218" s="4"/>
      <c r="D218" s="4"/>
      <c r="E218" s="4"/>
      <c r="F218" s="4"/>
      <c r="G218" s="4"/>
      <c r="H218" s="4"/>
    </row>
    <row r="219" spans="1:8" hidden="1" x14ac:dyDescent="0.25">
      <c r="A219" s="4"/>
      <c r="B219" s="4"/>
      <c r="C219" s="4"/>
      <c r="D219" s="4"/>
      <c r="E219" s="4"/>
      <c r="F219" s="4"/>
      <c r="G219" s="4"/>
      <c r="H219" s="4"/>
    </row>
    <row r="220" spans="1:8" hidden="1" x14ac:dyDescent="0.25">
      <c r="A220" s="4"/>
      <c r="B220" s="4"/>
      <c r="C220" s="4"/>
      <c r="D220" s="4"/>
      <c r="E220" s="4"/>
      <c r="F220" s="4"/>
      <c r="G220" s="4"/>
      <c r="H220" s="4"/>
    </row>
    <row r="221" spans="1:8" hidden="1" x14ac:dyDescent="0.25">
      <c r="A221" s="4"/>
      <c r="B221" s="4"/>
      <c r="C221" s="4"/>
      <c r="D221" s="4"/>
      <c r="E221" s="4"/>
      <c r="F221" s="4"/>
      <c r="G221" s="4"/>
      <c r="H221" s="4"/>
    </row>
    <row r="222" spans="1:8" hidden="1" x14ac:dyDescent="0.25">
      <c r="A222" s="4"/>
      <c r="B222" s="4"/>
      <c r="C222" s="4"/>
      <c r="D222" s="4"/>
      <c r="E222" s="4"/>
      <c r="F222" s="4"/>
      <c r="G222" s="4"/>
      <c r="H222" s="4"/>
    </row>
    <row r="223" spans="1:8" hidden="1" x14ac:dyDescent="0.25">
      <c r="A223" s="4"/>
      <c r="B223" s="4"/>
      <c r="C223" s="4"/>
      <c r="D223" s="4"/>
      <c r="E223" s="4"/>
      <c r="F223" s="4"/>
      <c r="G223" s="4"/>
      <c r="H223" s="4"/>
    </row>
    <row r="224" spans="1:8" hidden="1" x14ac:dyDescent="0.25">
      <c r="A224" s="4"/>
      <c r="B224" s="4"/>
      <c r="C224" s="4"/>
      <c r="D224" s="4"/>
      <c r="E224" s="4"/>
      <c r="F224" s="4"/>
      <c r="G224" s="4"/>
      <c r="H224" s="4"/>
    </row>
    <row r="225" spans="1:8" hidden="1" x14ac:dyDescent="0.25">
      <c r="A225" s="4"/>
      <c r="B225" s="4"/>
      <c r="C225" s="4"/>
      <c r="D225" s="4"/>
      <c r="E225" s="4"/>
      <c r="F225" s="4"/>
      <c r="G225" s="4"/>
      <c r="H225" s="4"/>
    </row>
    <row r="226" spans="1:8" hidden="1" x14ac:dyDescent="0.25">
      <c r="A226" s="4"/>
      <c r="B226" s="4"/>
      <c r="C226" s="4"/>
      <c r="D226" s="4"/>
      <c r="E226" s="4"/>
      <c r="F226" s="4"/>
      <c r="G226" s="4"/>
      <c r="H226" s="4"/>
    </row>
    <row r="227" spans="1:8" hidden="1" x14ac:dyDescent="0.25">
      <c r="A227" s="4"/>
      <c r="B227" s="4"/>
      <c r="C227" s="4"/>
      <c r="D227" s="4"/>
      <c r="E227" s="4"/>
      <c r="F227" s="4"/>
      <c r="G227" s="4"/>
      <c r="H227" s="4"/>
    </row>
    <row r="228" spans="1:8" hidden="1" x14ac:dyDescent="0.25">
      <c r="A228" s="4"/>
      <c r="B228" s="4"/>
      <c r="C228" s="4"/>
      <c r="D228" s="4"/>
      <c r="E228" s="4"/>
      <c r="F228" s="4"/>
      <c r="G228" s="4"/>
      <c r="H228" s="4"/>
    </row>
    <row r="229" spans="1:8" hidden="1" x14ac:dyDescent="0.25">
      <c r="A229" s="4"/>
      <c r="B229" s="4"/>
      <c r="C229" s="4"/>
      <c r="D229" s="4"/>
      <c r="E229" s="4"/>
      <c r="F229" s="4"/>
      <c r="G229" s="4"/>
      <c r="H229" s="4"/>
    </row>
    <row r="230" spans="1:8" hidden="1" x14ac:dyDescent="0.25">
      <c r="A230" s="4"/>
      <c r="B230" s="4"/>
      <c r="C230" s="4"/>
      <c r="D230" s="4"/>
      <c r="E230" s="4"/>
      <c r="F230" s="4"/>
      <c r="G230" s="4"/>
      <c r="H230" s="4"/>
    </row>
    <row r="231" spans="1:8" hidden="1" x14ac:dyDescent="0.25">
      <c r="A231" s="4"/>
      <c r="B231" s="4"/>
      <c r="C231" s="4"/>
      <c r="D231" s="4"/>
      <c r="E231" s="4"/>
      <c r="F231" s="4"/>
      <c r="G231" s="4"/>
      <c r="H231" s="4"/>
    </row>
    <row r="232" spans="1:8" hidden="1" x14ac:dyDescent="0.25">
      <c r="A232" s="4"/>
      <c r="B232" s="4"/>
      <c r="C232" s="4"/>
      <c r="D232" s="4"/>
      <c r="E232" s="4"/>
      <c r="F232" s="4"/>
      <c r="G232" s="4"/>
      <c r="H232" s="4"/>
    </row>
    <row r="233" spans="1:8" hidden="1" x14ac:dyDescent="0.25">
      <c r="A233" s="4"/>
      <c r="B233" s="4"/>
      <c r="C233" s="4"/>
      <c r="D233" s="4"/>
      <c r="E233" s="4"/>
      <c r="F233" s="4"/>
      <c r="G233" s="4"/>
      <c r="H233" s="4"/>
    </row>
    <row r="234" spans="1:8" hidden="1" x14ac:dyDescent="0.25">
      <c r="A234" s="4"/>
      <c r="B234" s="4"/>
      <c r="C234" s="4"/>
      <c r="D234" s="4"/>
      <c r="E234" s="4"/>
      <c r="F234" s="4"/>
      <c r="G234" s="4"/>
      <c r="H234" s="4"/>
    </row>
    <row r="235" spans="1:8" hidden="1" x14ac:dyDescent="0.25">
      <c r="A235" s="4"/>
      <c r="B235" s="4"/>
      <c r="C235" s="4"/>
      <c r="D235" s="4"/>
      <c r="E235" s="4"/>
      <c r="F235" s="4"/>
      <c r="G235" s="4"/>
      <c r="H235" s="4"/>
    </row>
    <row r="236" spans="1:8" hidden="1" x14ac:dyDescent="0.25">
      <c r="A236" s="4"/>
      <c r="B236" s="4"/>
      <c r="C236" s="4"/>
      <c r="D236" s="4"/>
      <c r="E236" s="4"/>
      <c r="F236" s="4"/>
      <c r="G236" s="4"/>
      <c r="H236" s="4"/>
    </row>
    <row r="237" spans="1:8" hidden="1" x14ac:dyDescent="0.25">
      <c r="A237" s="4"/>
      <c r="B237" s="4"/>
      <c r="C237" s="4"/>
      <c r="D237" s="4"/>
      <c r="E237" s="4"/>
      <c r="F237" s="4"/>
      <c r="G237" s="4"/>
      <c r="H237" s="4"/>
    </row>
    <row r="238" spans="1:8" hidden="1" x14ac:dyDescent="0.25">
      <c r="A238" s="4"/>
      <c r="B238" s="4"/>
      <c r="C238" s="4"/>
      <c r="D238" s="4"/>
      <c r="E238" s="4"/>
      <c r="F238" s="4"/>
      <c r="G238" s="4"/>
      <c r="H238" s="4"/>
    </row>
    <row r="239" spans="1:8" hidden="1" x14ac:dyDescent="0.25">
      <c r="A239" s="4"/>
      <c r="B239" s="4"/>
      <c r="C239" s="4"/>
      <c r="D239" s="4"/>
      <c r="E239" s="4"/>
      <c r="F239" s="4"/>
      <c r="G239" s="4"/>
      <c r="H239" s="4"/>
    </row>
    <row r="240" spans="1:8" hidden="1" x14ac:dyDescent="0.25">
      <c r="A240" s="4"/>
      <c r="B240" s="4"/>
      <c r="C240" s="4"/>
      <c r="D240" s="4"/>
      <c r="E240" s="4"/>
      <c r="F240" s="4"/>
      <c r="G240" s="4"/>
      <c r="H240" s="4"/>
    </row>
    <row r="241" spans="1:8" hidden="1" x14ac:dyDescent="0.25">
      <c r="A241" s="4"/>
      <c r="B241" s="4"/>
      <c r="C241" s="4"/>
      <c r="D241" s="4"/>
      <c r="E241" s="4"/>
      <c r="F241" s="4"/>
      <c r="G241" s="4"/>
      <c r="H241" s="4"/>
    </row>
    <row r="242" spans="1:8" hidden="1" x14ac:dyDescent="0.25">
      <c r="A242" s="4"/>
      <c r="B242" s="4"/>
      <c r="C242" s="4"/>
      <c r="D242" s="4"/>
      <c r="E242" s="4"/>
      <c r="F242" s="4"/>
      <c r="G242" s="4"/>
      <c r="H242" s="4"/>
    </row>
    <row r="243" spans="1:8" hidden="1" x14ac:dyDescent="0.25">
      <c r="A243" s="4"/>
      <c r="B243" s="4"/>
      <c r="C243" s="4"/>
      <c r="D243" s="4"/>
      <c r="E243" s="4"/>
      <c r="F243" s="4"/>
      <c r="G243" s="4"/>
      <c r="H243" s="4"/>
    </row>
    <row r="244" spans="1:8" hidden="1" x14ac:dyDescent="0.25">
      <c r="A244" s="4"/>
      <c r="B244" s="4"/>
      <c r="C244" s="4"/>
      <c r="D244" s="4"/>
      <c r="E244" s="4"/>
      <c r="F244" s="4"/>
      <c r="G244" s="4"/>
      <c r="H244" s="4"/>
    </row>
    <row r="245" spans="1:8" hidden="1" x14ac:dyDescent="0.25">
      <c r="A245" s="4"/>
      <c r="B245" s="4"/>
      <c r="C245" s="4"/>
      <c r="D245" s="4"/>
      <c r="E245" s="4"/>
      <c r="F245" s="4"/>
      <c r="G245" s="4"/>
      <c r="H245" s="4"/>
    </row>
    <row r="246" spans="1:8" hidden="1" x14ac:dyDescent="0.25">
      <c r="A246" s="4"/>
      <c r="B246" s="4"/>
      <c r="C246" s="4"/>
      <c r="D246" s="4"/>
      <c r="E246" s="4"/>
      <c r="F246" s="4"/>
      <c r="G246" s="4"/>
      <c r="H246" s="4"/>
    </row>
    <row r="247" spans="1:8" hidden="1" x14ac:dyDescent="0.25">
      <c r="A247" s="4"/>
      <c r="B247" s="4"/>
      <c r="C247" s="4"/>
      <c r="D247" s="4"/>
      <c r="E247" s="4"/>
      <c r="F247" s="4"/>
      <c r="G247" s="4"/>
      <c r="H247" s="4"/>
    </row>
    <row r="248" spans="1:8" hidden="1" x14ac:dyDescent="0.25">
      <c r="A248" s="4"/>
      <c r="B248" s="4"/>
      <c r="C248" s="4"/>
      <c r="D248" s="4"/>
      <c r="E248" s="4"/>
      <c r="F248" s="4"/>
      <c r="G248" s="4"/>
      <c r="H248" s="4"/>
    </row>
    <row r="249" spans="1:8" hidden="1" x14ac:dyDescent="0.25">
      <c r="A249" s="4"/>
      <c r="B249" s="4"/>
      <c r="C249" s="4"/>
      <c r="D249" s="4"/>
      <c r="E249" s="4"/>
      <c r="F249" s="4"/>
      <c r="G249" s="4"/>
      <c r="H249" s="4"/>
    </row>
    <row r="250" spans="1:8" hidden="1" x14ac:dyDescent="0.25">
      <c r="A250" s="4"/>
      <c r="B250" s="4"/>
      <c r="C250" s="4"/>
      <c r="D250" s="4"/>
      <c r="E250" s="4"/>
      <c r="F250" s="4"/>
      <c r="G250" s="4"/>
      <c r="H250" s="4"/>
    </row>
    <row r="251" spans="1:8" hidden="1" x14ac:dyDescent="0.25">
      <c r="A251" s="4"/>
      <c r="B251" s="4"/>
      <c r="C251" s="4"/>
      <c r="D251" s="4"/>
      <c r="E251" s="4"/>
      <c r="F251" s="4"/>
      <c r="G251" s="4"/>
      <c r="H251" s="4"/>
    </row>
    <row r="252" spans="1:8" hidden="1" x14ac:dyDescent="0.25">
      <c r="A252" s="4"/>
      <c r="B252" s="4"/>
      <c r="C252" s="4"/>
      <c r="D252" s="4"/>
      <c r="E252" s="4"/>
      <c r="F252" s="4"/>
      <c r="G252" s="4"/>
      <c r="H252" s="4"/>
    </row>
    <row r="253" spans="1:8" hidden="1" x14ac:dyDescent="0.25">
      <c r="A253" s="4"/>
      <c r="B253" s="4"/>
      <c r="C253" s="4"/>
      <c r="D253" s="4"/>
      <c r="E253" s="4"/>
      <c r="F253" s="4"/>
      <c r="G253" s="4"/>
      <c r="H253" s="4"/>
    </row>
    <row r="254" spans="1:8" hidden="1" x14ac:dyDescent="0.25">
      <c r="A254" s="4"/>
      <c r="B254" s="4"/>
      <c r="C254" s="4"/>
      <c r="D254" s="4"/>
      <c r="E254" s="4"/>
      <c r="F254" s="4"/>
      <c r="G254" s="4"/>
      <c r="H254" s="4"/>
    </row>
    <row r="255" spans="1:8" hidden="1" x14ac:dyDescent="0.25">
      <c r="A255" s="4"/>
      <c r="B255" s="4"/>
      <c r="C255" s="4"/>
      <c r="D255" s="4"/>
      <c r="E255" s="4"/>
      <c r="F255" s="4"/>
      <c r="G255" s="4"/>
      <c r="H255" s="4"/>
    </row>
    <row r="256" spans="1:8" hidden="1" x14ac:dyDescent="0.25">
      <c r="A256" s="4"/>
      <c r="B256" s="4"/>
      <c r="C256" s="4"/>
      <c r="D256" s="4"/>
      <c r="E256" s="4"/>
      <c r="F256" s="4"/>
      <c r="G256" s="4"/>
      <c r="H256" s="4"/>
    </row>
    <row r="257" spans="1:8" hidden="1" x14ac:dyDescent="0.25">
      <c r="A257" s="4"/>
      <c r="B257" s="4"/>
      <c r="C257" s="4"/>
      <c r="D257" s="4"/>
      <c r="E257" s="4"/>
      <c r="F257" s="4"/>
      <c r="G257" s="4"/>
      <c r="H257" s="4"/>
    </row>
    <row r="258" spans="1:8" hidden="1" x14ac:dyDescent="0.25">
      <c r="A258" s="4"/>
      <c r="B258" s="4"/>
      <c r="C258" s="4"/>
      <c r="D258" s="4"/>
      <c r="E258" s="4"/>
      <c r="F258" s="4"/>
      <c r="G258" s="4"/>
      <c r="H258" s="4"/>
    </row>
    <row r="259" spans="1:8" hidden="1" x14ac:dyDescent="0.25">
      <c r="A259" s="4"/>
      <c r="B259" s="4"/>
      <c r="C259" s="4"/>
      <c r="D259" s="4"/>
      <c r="E259" s="4"/>
      <c r="F259" s="4"/>
      <c r="G259" s="4"/>
      <c r="H259" s="4"/>
    </row>
    <row r="260" spans="1:8" hidden="1" x14ac:dyDescent="0.25">
      <c r="A260" s="4"/>
      <c r="B260" s="4"/>
      <c r="C260" s="4"/>
      <c r="D260" s="4"/>
      <c r="E260" s="4"/>
      <c r="F260" s="4"/>
      <c r="G260" s="4"/>
      <c r="H260" s="4"/>
    </row>
    <row r="261" spans="1:8" hidden="1" x14ac:dyDescent="0.25">
      <c r="A261" s="4"/>
      <c r="B261" s="4"/>
      <c r="C261" s="4"/>
      <c r="D261" s="4"/>
      <c r="E261" s="4"/>
      <c r="F261" s="4"/>
      <c r="G261" s="4"/>
      <c r="H261" s="4"/>
    </row>
    <row r="262" spans="1:8" hidden="1" x14ac:dyDescent="0.25">
      <c r="A262" s="4"/>
      <c r="B262" s="4"/>
      <c r="C262" s="4"/>
      <c r="D262" s="4"/>
      <c r="E262" s="4"/>
      <c r="F262" s="4"/>
      <c r="G262" s="4"/>
      <c r="H262" s="4"/>
    </row>
    <row r="263" spans="1:8" hidden="1" x14ac:dyDescent="0.25">
      <c r="A263" s="4"/>
      <c r="B263" s="4"/>
      <c r="C263" s="4"/>
      <c r="D263" s="4"/>
      <c r="E263" s="4"/>
      <c r="F263" s="4"/>
      <c r="G263" s="4"/>
      <c r="H263" s="4"/>
    </row>
    <row r="264" spans="1:8" hidden="1" x14ac:dyDescent="0.25">
      <c r="A264" s="4"/>
      <c r="B264" s="4"/>
      <c r="C264" s="4"/>
      <c r="D264" s="4"/>
      <c r="E264" s="4"/>
      <c r="F264" s="4"/>
      <c r="G264" s="4"/>
      <c r="H264" s="4"/>
    </row>
    <row r="265" spans="1:8" hidden="1" x14ac:dyDescent="0.25">
      <c r="A265" s="4"/>
      <c r="B265" s="4"/>
      <c r="C265" s="4"/>
      <c r="D265" s="4"/>
      <c r="E265" s="4"/>
      <c r="F265" s="4"/>
      <c r="G265" s="4"/>
      <c r="H265" s="4"/>
    </row>
    <row r="266" spans="1:8" hidden="1" x14ac:dyDescent="0.25">
      <c r="A266" s="4"/>
      <c r="B266" s="4"/>
      <c r="C266" s="4"/>
      <c r="D266" s="4"/>
      <c r="E266" s="4"/>
      <c r="F266" s="4"/>
      <c r="G266" s="4"/>
      <c r="H266" s="4"/>
    </row>
    <row r="267" spans="1:8" hidden="1" x14ac:dyDescent="0.25">
      <c r="A267" s="4"/>
      <c r="B267" s="4"/>
      <c r="C267" s="4"/>
      <c r="D267" s="4"/>
      <c r="E267" s="4"/>
      <c r="F267" s="4"/>
      <c r="G267" s="4"/>
      <c r="H267" s="4"/>
    </row>
    <row r="268" spans="1:8" hidden="1" x14ac:dyDescent="0.25">
      <c r="A268" s="4"/>
      <c r="B268" s="4"/>
      <c r="C268" s="4"/>
      <c r="D268" s="4"/>
      <c r="E268" s="4"/>
      <c r="F268" s="4"/>
      <c r="G268" s="4"/>
      <c r="H268" s="4"/>
    </row>
    <row r="269" spans="1:8" hidden="1" x14ac:dyDescent="0.25">
      <c r="A269" s="4"/>
      <c r="B269" s="4"/>
      <c r="C269" s="4"/>
      <c r="D269" s="4"/>
      <c r="E269" s="4"/>
      <c r="F269" s="4"/>
      <c r="G269" s="4"/>
      <c r="H269" s="4"/>
    </row>
    <row r="270" spans="1:8" hidden="1" x14ac:dyDescent="0.25">
      <c r="A270" s="4"/>
      <c r="B270" s="4"/>
      <c r="C270" s="4"/>
      <c r="D270" s="4"/>
      <c r="E270" s="4"/>
      <c r="F270" s="4"/>
      <c r="G270" s="4"/>
      <c r="H270" s="4"/>
    </row>
    <row r="271" spans="1:8" hidden="1" x14ac:dyDescent="0.25">
      <c r="A271" s="4"/>
      <c r="B271" s="4"/>
      <c r="C271" s="4"/>
      <c r="D271" s="4"/>
      <c r="E271" s="4"/>
      <c r="F271" s="4"/>
      <c r="G271" s="4"/>
      <c r="H271" s="4"/>
    </row>
    <row r="272" spans="1:8" hidden="1" x14ac:dyDescent="0.25">
      <c r="A272" s="4"/>
      <c r="B272" s="4"/>
      <c r="C272" s="4"/>
      <c r="D272" s="4"/>
      <c r="E272" s="4"/>
      <c r="F272" s="4"/>
      <c r="G272" s="4"/>
      <c r="H272" s="4"/>
    </row>
    <row r="273" spans="1:8" hidden="1" x14ac:dyDescent="0.25">
      <c r="A273" s="4"/>
      <c r="B273" s="4"/>
      <c r="C273" s="4"/>
      <c r="D273" s="4"/>
      <c r="E273" s="4"/>
      <c r="F273" s="4"/>
      <c r="G273" s="4"/>
      <c r="H273" s="4"/>
    </row>
    <row r="274" spans="1:8" hidden="1" x14ac:dyDescent="0.25">
      <c r="A274" s="4"/>
      <c r="B274" s="4"/>
      <c r="C274" s="4"/>
      <c r="D274" s="4"/>
      <c r="E274" s="4"/>
      <c r="F274" s="4"/>
      <c r="G274" s="4"/>
      <c r="H274" s="4"/>
    </row>
    <row r="275" spans="1:8" hidden="1" x14ac:dyDescent="0.25">
      <c r="A275" s="4"/>
      <c r="B275" s="4"/>
      <c r="C275" s="4"/>
      <c r="D275" s="4"/>
      <c r="E275" s="4"/>
      <c r="F275" s="4"/>
      <c r="G275" s="4"/>
      <c r="H275" s="4"/>
    </row>
    <row r="276" spans="1:8" hidden="1" x14ac:dyDescent="0.25">
      <c r="A276" s="4"/>
      <c r="B276" s="4"/>
      <c r="C276" s="4"/>
      <c r="D276" s="4"/>
      <c r="E276" s="4"/>
      <c r="F276" s="4"/>
      <c r="G276" s="4"/>
      <c r="H276" s="4"/>
    </row>
    <row r="277" spans="1:8" hidden="1" x14ac:dyDescent="0.25">
      <c r="A277" s="4"/>
      <c r="B277" s="4"/>
      <c r="C277" s="4"/>
      <c r="D277" s="4"/>
      <c r="E277" s="4"/>
      <c r="F277" s="4"/>
      <c r="G277" s="4"/>
      <c r="H277" s="4"/>
    </row>
    <row r="278" spans="1:8" hidden="1" x14ac:dyDescent="0.25">
      <c r="A278" s="4"/>
      <c r="B278" s="4"/>
      <c r="C278" s="4"/>
      <c r="D278" s="4"/>
      <c r="E278" s="4"/>
      <c r="F278" s="4"/>
      <c r="G278" s="4"/>
      <c r="H278" s="4"/>
    </row>
    <row r="279" spans="1:8" hidden="1" x14ac:dyDescent="0.25">
      <c r="A279" s="4"/>
      <c r="B279" s="4"/>
      <c r="C279" s="4"/>
      <c r="D279" s="4"/>
      <c r="E279" s="4"/>
      <c r="F279" s="4"/>
      <c r="G279" s="4"/>
      <c r="H279" s="4"/>
    </row>
    <row r="280" spans="1:8" hidden="1" x14ac:dyDescent="0.25">
      <c r="A280" s="4"/>
      <c r="B280" s="4"/>
      <c r="C280" s="4"/>
      <c r="D280" s="4"/>
      <c r="E280" s="4"/>
      <c r="F280" s="4"/>
      <c r="G280" s="4"/>
      <c r="H280" s="4"/>
    </row>
    <row r="281" spans="1:8" hidden="1" x14ac:dyDescent="0.25">
      <c r="A281" s="4"/>
      <c r="B281" s="4"/>
      <c r="C281" s="4"/>
      <c r="D281" s="4"/>
      <c r="E281" s="4"/>
      <c r="F281" s="4"/>
      <c r="G281" s="4"/>
      <c r="H281" s="4"/>
    </row>
    <row r="282" spans="1:8" hidden="1" x14ac:dyDescent="0.25">
      <c r="A282" s="4"/>
      <c r="B282" s="4"/>
      <c r="C282" s="4"/>
      <c r="D282" s="4"/>
      <c r="E282" s="4"/>
      <c r="F282" s="4"/>
      <c r="G282" s="4"/>
      <c r="H282" s="4"/>
    </row>
    <row r="283" spans="1:8" hidden="1" x14ac:dyDescent="0.25">
      <c r="A283" s="4"/>
      <c r="B283" s="4"/>
      <c r="C283" s="4"/>
      <c r="D283" s="4"/>
      <c r="E283" s="4"/>
      <c r="F283" s="4"/>
      <c r="G283" s="4"/>
      <c r="H283" s="4"/>
    </row>
    <row r="284" spans="1:8" hidden="1" x14ac:dyDescent="0.25">
      <c r="A284" s="4"/>
      <c r="B284" s="4"/>
      <c r="C284" s="4"/>
      <c r="D284" s="4"/>
      <c r="E284" s="4"/>
      <c r="F284" s="4"/>
      <c r="G284" s="4"/>
      <c r="H284" s="4"/>
    </row>
    <row r="285" spans="1:8" hidden="1" x14ac:dyDescent="0.25">
      <c r="A285" s="4"/>
      <c r="B285" s="4"/>
      <c r="C285" s="4"/>
      <c r="D285" s="4"/>
      <c r="E285" s="4"/>
      <c r="F285" s="4"/>
      <c r="G285" s="4"/>
      <c r="H285" s="4"/>
    </row>
    <row r="286" spans="1:8" hidden="1" x14ac:dyDescent="0.25">
      <c r="A286" s="4"/>
      <c r="B286" s="4"/>
      <c r="C286" s="4"/>
      <c r="D286" s="4"/>
      <c r="E286" s="4"/>
      <c r="F286" s="4"/>
      <c r="G286" s="4"/>
      <c r="H286" s="4"/>
    </row>
    <row r="287" spans="1:8" hidden="1" x14ac:dyDescent="0.25">
      <c r="A287" s="4"/>
      <c r="B287" s="4"/>
      <c r="C287" s="4"/>
      <c r="D287" s="4"/>
      <c r="E287" s="4"/>
      <c r="F287" s="4"/>
      <c r="G287" s="4"/>
      <c r="H287" s="4"/>
    </row>
    <row r="288" spans="1:8" hidden="1" x14ac:dyDescent="0.25">
      <c r="A288" s="4"/>
      <c r="B288" s="4"/>
      <c r="C288" s="4"/>
      <c r="D288" s="4"/>
      <c r="E288" s="4"/>
      <c r="F288" s="4"/>
      <c r="G288" s="4"/>
      <c r="H288" s="4"/>
    </row>
    <row r="289" spans="1:8" hidden="1" x14ac:dyDescent="0.25">
      <c r="A289" s="4"/>
      <c r="B289" s="4"/>
      <c r="C289" s="4"/>
      <c r="D289" s="4"/>
      <c r="E289" s="4"/>
      <c r="F289" s="4"/>
      <c r="G289" s="4"/>
      <c r="H289" s="4"/>
    </row>
    <row r="290" spans="1:8" hidden="1" x14ac:dyDescent="0.25">
      <c r="A290" s="4"/>
      <c r="B290" s="4"/>
      <c r="C290" s="4"/>
      <c r="D290" s="4"/>
      <c r="E290" s="4"/>
      <c r="F290" s="4"/>
      <c r="G290" s="4"/>
      <c r="H290" s="4"/>
    </row>
    <row r="291" spans="1:8" hidden="1" x14ac:dyDescent="0.25">
      <c r="A291" s="4"/>
      <c r="B291" s="4"/>
      <c r="C291" s="4"/>
      <c r="D291" s="4"/>
      <c r="E291" s="4"/>
      <c r="F291" s="4"/>
      <c r="G291" s="4"/>
      <c r="H291" s="4"/>
    </row>
    <row r="292" spans="1:8" hidden="1" x14ac:dyDescent="0.25">
      <c r="A292" s="4"/>
      <c r="B292" s="4"/>
      <c r="C292" s="4"/>
      <c r="D292" s="4"/>
      <c r="E292" s="4"/>
      <c r="F292" s="4"/>
      <c r="G292" s="4"/>
      <c r="H292" s="4"/>
    </row>
    <row r="293" spans="1:8" hidden="1" x14ac:dyDescent="0.25">
      <c r="A293" s="4"/>
      <c r="B293" s="4"/>
      <c r="C293" s="4"/>
      <c r="D293" s="4"/>
      <c r="E293" s="4"/>
      <c r="F293" s="4"/>
      <c r="G293" s="4"/>
      <c r="H293" s="4"/>
    </row>
    <row r="294" spans="1:8" hidden="1" x14ac:dyDescent="0.25">
      <c r="A294" s="4"/>
      <c r="B294" s="4"/>
      <c r="C294" s="4"/>
      <c r="D294" s="4"/>
      <c r="E294" s="4"/>
      <c r="F294" s="4"/>
      <c r="G294" s="4"/>
      <c r="H294" s="4"/>
    </row>
    <row r="295" spans="1:8" hidden="1" x14ac:dyDescent="0.25">
      <c r="A295" s="4"/>
      <c r="B295" s="4"/>
      <c r="C295" s="4"/>
      <c r="D295" s="4"/>
      <c r="E295" s="4"/>
      <c r="F295" s="4"/>
      <c r="G295" s="4"/>
      <c r="H295" s="4"/>
    </row>
    <row r="296" spans="1:8" hidden="1" x14ac:dyDescent="0.25">
      <c r="A296" s="4"/>
      <c r="B296" s="4"/>
      <c r="C296" s="4"/>
      <c r="D296" s="4"/>
      <c r="E296" s="4"/>
      <c r="F296" s="4"/>
      <c r="G296" s="4"/>
      <c r="H296" s="4"/>
    </row>
    <row r="297" spans="1:8" hidden="1" x14ac:dyDescent="0.25">
      <c r="A297" s="4"/>
      <c r="B297" s="4"/>
      <c r="C297" s="4"/>
      <c r="D297" s="4"/>
      <c r="E297" s="4"/>
      <c r="F297" s="4"/>
      <c r="G297" s="4"/>
      <c r="H297" s="4"/>
    </row>
    <row r="298" spans="1:8" hidden="1" x14ac:dyDescent="0.25">
      <c r="A298" s="4"/>
      <c r="B298" s="4"/>
      <c r="C298" s="4"/>
      <c r="D298" s="4"/>
      <c r="E298" s="4"/>
      <c r="F298" s="4"/>
      <c r="G298" s="4"/>
      <c r="H298" s="4"/>
    </row>
    <row r="299" spans="1:8" hidden="1" x14ac:dyDescent="0.25">
      <c r="A299" s="4"/>
      <c r="B299" s="4"/>
      <c r="C299" s="4"/>
      <c r="D299" s="4"/>
      <c r="E299" s="4"/>
      <c r="F299" s="4"/>
      <c r="G299" s="4"/>
      <c r="H299" s="4"/>
    </row>
    <row r="300" spans="1:8" hidden="1" x14ac:dyDescent="0.25">
      <c r="A300" s="4"/>
      <c r="B300" s="4"/>
      <c r="C300" s="4"/>
      <c r="D300" s="4"/>
      <c r="E300" s="4"/>
      <c r="F300" s="4"/>
      <c r="G300" s="4"/>
      <c r="H300" s="4"/>
    </row>
    <row r="301" spans="1:8" hidden="1" x14ac:dyDescent="0.25">
      <c r="A301" s="4"/>
      <c r="B301" s="4"/>
      <c r="C301" s="4"/>
      <c r="D301" s="4"/>
      <c r="E301" s="4"/>
      <c r="F301" s="4"/>
      <c r="G301" s="4"/>
      <c r="H301" s="4"/>
    </row>
    <row r="302" spans="1:8" hidden="1" x14ac:dyDescent="0.25">
      <c r="A302" s="4"/>
      <c r="B302" s="4"/>
      <c r="C302" s="4"/>
      <c r="D302" s="4"/>
      <c r="E302" s="4"/>
      <c r="F302" s="4"/>
      <c r="G302" s="4"/>
      <c r="H302" s="4"/>
    </row>
    <row r="303" spans="1:8" hidden="1" x14ac:dyDescent="0.25">
      <c r="A303" s="4"/>
      <c r="B303" s="4"/>
      <c r="C303" s="4"/>
      <c r="D303" s="4"/>
      <c r="E303" s="4"/>
      <c r="F303" s="4"/>
      <c r="G303" s="4"/>
      <c r="H303" s="4"/>
    </row>
    <row r="304" spans="1:8" hidden="1" x14ac:dyDescent="0.25">
      <c r="A304" s="4"/>
      <c r="B304" s="4"/>
      <c r="C304" s="4"/>
      <c r="D304" s="4"/>
      <c r="E304" s="4"/>
      <c r="F304" s="4"/>
      <c r="G304" s="4"/>
      <c r="H304" s="4"/>
    </row>
    <row r="305" spans="1:8" hidden="1" x14ac:dyDescent="0.25">
      <c r="A305" s="4"/>
      <c r="B305" s="4"/>
      <c r="C305" s="4"/>
      <c r="D305" s="4"/>
      <c r="E305" s="4"/>
      <c r="F305" s="4"/>
      <c r="G305" s="4"/>
      <c r="H305" s="4"/>
    </row>
    <row r="306" spans="1:8" hidden="1" x14ac:dyDescent="0.25">
      <c r="A306" s="4"/>
      <c r="B306" s="4"/>
      <c r="C306" s="4"/>
      <c r="D306" s="4"/>
      <c r="E306" s="4"/>
      <c r="F306" s="4"/>
      <c r="G306" s="4"/>
      <c r="H306" s="4"/>
    </row>
    <row r="307" spans="1:8" hidden="1" x14ac:dyDescent="0.25">
      <c r="A307" s="4"/>
      <c r="B307" s="4"/>
      <c r="C307" s="4"/>
      <c r="D307" s="4"/>
      <c r="E307" s="4"/>
      <c r="F307" s="4"/>
      <c r="G307" s="4"/>
      <c r="H307" s="4"/>
    </row>
    <row r="308" spans="1:8" hidden="1" x14ac:dyDescent="0.25">
      <c r="A308" s="4"/>
      <c r="B308" s="4"/>
      <c r="C308" s="4"/>
      <c r="D308" s="4"/>
      <c r="E308" s="4"/>
      <c r="F308" s="4"/>
      <c r="G308" s="4"/>
      <c r="H308" s="4"/>
    </row>
    <row r="309" spans="1:8" hidden="1" x14ac:dyDescent="0.25">
      <c r="A309" s="4"/>
      <c r="B309" s="4"/>
      <c r="C309" s="4"/>
      <c r="D309" s="4"/>
      <c r="E309" s="4"/>
      <c r="F309" s="4"/>
      <c r="G309" s="4"/>
      <c r="H309" s="4"/>
    </row>
    <row r="310" spans="1:8" hidden="1" x14ac:dyDescent="0.25">
      <c r="A310" s="4"/>
      <c r="B310" s="4"/>
      <c r="C310" s="4"/>
      <c r="D310" s="4"/>
      <c r="E310" s="4"/>
      <c r="F310" s="4"/>
      <c r="G310" s="4"/>
      <c r="H310" s="4"/>
    </row>
    <row r="311" spans="1:8" hidden="1" x14ac:dyDescent="0.25">
      <c r="A311" s="4"/>
      <c r="B311" s="4"/>
      <c r="C311" s="4"/>
      <c r="D311" s="4"/>
      <c r="E311" s="4"/>
      <c r="F311" s="4"/>
      <c r="G311" s="4"/>
      <c r="H311" s="4"/>
    </row>
    <row r="312" spans="1:8" hidden="1" x14ac:dyDescent="0.25">
      <c r="A312" s="4"/>
      <c r="B312" s="4"/>
      <c r="C312" s="4"/>
      <c r="D312" s="4"/>
      <c r="E312" s="4"/>
      <c r="F312" s="4"/>
      <c r="G312" s="4"/>
      <c r="H312" s="4"/>
    </row>
    <row r="313" spans="1:8" hidden="1" x14ac:dyDescent="0.25">
      <c r="A313" s="4"/>
      <c r="B313" s="4"/>
      <c r="C313" s="4"/>
      <c r="D313" s="4"/>
      <c r="E313" s="4"/>
      <c r="F313" s="4"/>
      <c r="G313" s="4"/>
      <c r="H313" s="4"/>
    </row>
    <row r="314" spans="1:8" hidden="1" x14ac:dyDescent="0.25">
      <c r="A314" s="4"/>
      <c r="B314" s="4"/>
      <c r="C314" s="4"/>
      <c r="D314" s="4"/>
      <c r="E314" s="4"/>
      <c r="F314" s="4"/>
      <c r="G314" s="4"/>
      <c r="H314" s="4"/>
    </row>
    <row r="315" spans="1:8" hidden="1" x14ac:dyDescent="0.25">
      <c r="A315" s="4"/>
      <c r="B315" s="4"/>
      <c r="C315" s="4"/>
      <c r="D315" s="4"/>
      <c r="E315" s="4"/>
      <c r="F315" s="4"/>
      <c r="G315" s="4"/>
      <c r="H315" s="4"/>
    </row>
    <row r="316" spans="1:8" hidden="1" x14ac:dyDescent="0.25">
      <c r="A316" s="4"/>
      <c r="B316" s="4"/>
      <c r="C316" s="4"/>
      <c r="D316" s="4"/>
      <c r="E316" s="4"/>
      <c r="F316" s="4"/>
      <c r="G316" s="4"/>
      <c r="H316" s="4"/>
    </row>
    <row r="317" spans="1:8" hidden="1" x14ac:dyDescent="0.25">
      <c r="A317" s="4"/>
      <c r="B317" s="4"/>
      <c r="C317" s="4"/>
      <c r="D317" s="4"/>
      <c r="E317" s="4"/>
      <c r="F317" s="4"/>
      <c r="G317" s="4"/>
      <c r="H317" s="4"/>
    </row>
    <row r="318" spans="1:8" hidden="1" x14ac:dyDescent="0.25">
      <c r="A318" s="4"/>
      <c r="B318" s="4"/>
      <c r="C318" s="4"/>
      <c r="D318" s="4"/>
      <c r="E318" s="4"/>
      <c r="F318" s="4"/>
      <c r="G318" s="4"/>
      <c r="H318" s="4"/>
    </row>
    <row r="319" spans="1:8" hidden="1" x14ac:dyDescent="0.25">
      <c r="A319" s="4"/>
      <c r="B319" s="4"/>
      <c r="C319" s="4"/>
      <c r="D319" s="4"/>
      <c r="E319" s="4"/>
      <c r="F319" s="4"/>
      <c r="G319" s="4"/>
      <c r="H319" s="4"/>
    </row>
    <row r="320" spans="1:8" hidden="1" x14ac:dyDescent="0.25">
      <c r="A320" s="4"/>
      <c r="B320" s="4"/>
      <c r="C320" s="4"/>
      <c r="D320" s="4"/>
      <c r="E320" s="4"/>
      <c r="F320" s="4"/>
      <c r="G320" s="4"/>
      <c r="H320" s="4"/>
    </row>
    <row r="321" spans="1:8" hidden="1" x14ac:dyDescent="0.25">
      <c r="A321" s="4"/>
      <c r="B321" s="4"/>
      <c r="C321" s="4"/>
      <c r="D321" s="4"/>
      <c r="E321" s="4"/>
      <c r="F321" s="4"/>
      <c r="G321" s="4"/>
      <c r="H321" s="4"/>
    </row>
    <row r="322" spans="1:8" hidden="1" x14ac:dyDescent="0.25">
      <c r="A322" s="4"/>
      <c r="B322" s="4"/>
      <c r="C322" s="4"/>
      <c r="D322" s="4"/>
      <c r="E322" s="4"/>
      <c r="F322" s="4"/>
      <c r="G322" s="4"/>
      <c r="H322" s="4"/>
    </row>
    <row r="323" spans="1:8" hidden="1" x14ac:dyDescent="0.25">
      <c r="A323" s="4"/>
      <c r="B323" s="4"/>
      <c r="C323" s="4"/>
      <c r="D323" s="4"/>
      <c r="E323" s="4"/>
      <c r="F323" s="4"/>
      <c r="G323" s="4"/>
      <c r="H323" s="4"/>
    </row>
    <row r="324" spans="1:8" hidden="1" x14ac:dyDescent="0.25">
      <c r="A324" s="4"/>
      <c r="B324" s="4"/>
      <c r="C324" s="4"/>
      <c r="D324" s="4"/>
      <c r="E324" s="4"/>
      <c r="F324" s="4"/>
      <c r="G324" s="4"/>
      <c r="H324" s="4"/>
    </row>
    <row r="325" spans="1:8" hidden="1" x14ac:dyDescent="0.25">
      <c r="A325" s="4"/>
      <c r="B325" s="4"/>
      <c r="C325" s="4"/>
      <c r="D325" s="4"/>
      <c r="E325" s="4"/>
      <c r="F325" s="4"/>
      <c r="G325" s="4"/>
      <c r="H325" s="4"/>
    </row>
    <row r="326" spans="1:8" hidden="1" x14ac:dyDescent="0.25">
      <c r="A326" s="4"/>
      <c r="B326" s="4"/>
      <c r="C326" s="4"/>
      <c r="D326" s="4"/>
      <c r="E326" s="4"/>
      <c r="F326" s="4"/>
      <c r="G326" s="4"/>
      <c r="H326" s="4"/>
    </row>
    <row r="327" spans="1:8" hidden="1" x14ac:dyDescent="0.25">
      <c r="A327" s="4"/>
      <c r="B327" s="4"/>
      <c r="C327" s="4"/>
      <c r="D327" s="4"/>
      <c r="E327" s="4"/>
      <c r="F327" s="4"/>
      <c r="G327" s="4"/>
      <c r="H327" s="4"/>
    </row>
    <row r="328" spans="1:8" hidden="1" x14ac:dyDescent="0.25">
      <c r="A328" s="4"/>
      <c r="B328" s="4"/>
      <c r="C328" s="4"/>
      <c r="D328" s="4"/>
      <c r="E328" s="4"/>
      <c r="F328" s="4"/>
      <c r="G328" s="4"/>
      <c r="H328" s="4"/>
    </row>
    <row r="329" spans="1:8" hidden="1" x14ac:dyDescent="0.25">
      <c r="A329" s="4"/>
      <c r="B329" s="4"/>
      <c r="C329" s="4"/>
      <c r="D329" s="4"/>
      <c r="E329" s="4"/>
      <c r="F329" s="4"/>
      <c r="G329" s="4"/>
      <c r="H329" s="4"/>
    </row>
    <row r="330" spans="1:8" hidden="1" x14ac:dyDescent="0.25">
      <c r="A330" s="4"/>
      <c r="B330" s="4"/>
      <c r="C330" s="4"/>
      <c r="D330" s="4"/>
      <c r="E330" s="4"/>
      <c r="F330" s="4"/>
      <c r="G330" s="4"/>
      <c r="H330" s="4"/>
    </row>
    <row r="331" spans="1:8" hidden="1" x14ac:dyDescent="0.25">
      <c r="A331" s="4"/>
      <c r="B331" s="4"/>
      <c r="C331" s="4"/>
      <c r="D331" s="4"/>
      <c r="E331" s="4"/>
      <c r="F331" s="4"/>
      <c r="G331" s="4"/>
      <c r="H331" s="4"/>
    </row>
    <row r="332" spans="1:8" hidden="1" x14ac:dyDescent="0.25">
      <c r="A332" s="4"/>
      <c r="B332" s="4"/>
      <c r="C332" s="4"/>
      <c r="D332" s="4"/>
      <c r="E332" s="4"/>
      <c r="F332" s="4"/>
      <c r="G332" s="4"/>
      <c r="H332" s="4"/>
    </row>
    <row r="333" spans="1:8" hidden="1" x14ac:dyDescent="0.25">
      <c r="A333" s="4"/>
      <c r="B333" s="4"/>
      <c r="C333" s="4"/>
      <c r="D333" s="4"/>
      <c r="E333" s="4"/>
      <c r="F333" s="4"/>
      <c r="G333" s="4"/>
      <c r="H333" s="4"/>
    </row>
    <row r="334" spans="1:8" hidden="1" x14ac:dyDescent="0.25">
      <c r="A334" s="4"/>
      <c r="B334" s="4"/>
      <c r="C334" s="4"/>
      <c r="D334" s="4"/>
      <c r="E334" s="4"/>
      <c r="F334" s="4"/>
      <c r="G334" s="4"/>
      <c r="H334" s="4"/>
    </row>
    <row r="335" spans="1:8" hidden="1" x14ac:dyDescent="0.25">
      <c r="A335" s="4"/>
      <c r="B335" s="4"/>
      <c r="C335" s="4"/>
      <c r="D335" s="4"/>
      <c r="E335" s="4"/>
      <c r="F335" s="4"/>
      <c r="G335" s="4"/>
      <c r="H335" s="4"/>
    </row>
    <row r="336" spans="1:8" hidden="1" x14ac:dyDescent="0.25">
      <c r="A336" s="4"/>
      <c r="B336" s="4"/>
      <c r="C336" s="4"/>
      <c r="D336" s="4"/>
      <c r="E336" s="4"/>
      <c r="F336" s="4"/>
      <c r="G336" s="4"/>
      <c r="H336" s="4"/>
    </row>
    <row r="337" spans="1:8" hidden="1" x14ac:dyDescent="0.25">
      <c r="A337" s="4"/>
      <c r="B337" s="4"/>
      <c r="C337" s="4"/>
      <c r="D337" s="4"/>
      <c r="E337" s="4"/>
      <c r="F337" s="4"/>
      <c r="G337" s="4"/>
      <c r="H337" s="4"/>
    </row>
    <row r="338" spans="1:8" hidden="1" x14ac:dyDescent="0.25">
      <c r="A338" s="4"/>
      <c r="B338" s="4"/>
      <c r="C338" s="4"/>
      <c r="D338" s="4"/>
      <c r="E338" s="4"/>
      <c r="F338" s="4"/>
      <c r="G338" s="4"/>
      <c r="H338" s="4"/>
    </row>
    <row r="339" spans="1:8" hidden="1" x14ac:dyDescent="0.25">
      <c r="A339" s="4"/>
      <c r="B339" s="4"/>
      <c r="C339" s="4"/>
      <c r="D339" s="4"/>
      <c r="E339" s="4"/>
      <c r="F339" s="4"/>
      <c r="G339" s="4"/>
      <c r="H339" s="4"/>
    </row>
    <row r="340" spans="1:8" hidden="1" x14ac:dyDescent="0.25">
      <c r="A340" s="4"/>
      <c r="B340" s="4"/>
      <c r="C340" s="4"/>
      <c r="D340" s="4"/>
      <c r="E340" s="4"/>
      <c r="F340" s="4"/>
      <c r="G340" s="4"/>
      <c r="H340" s="4"/>
    </row>
    <row r="341" spans="1:8" hidden="1" x14ac:dyDescent="0.25">
      <c r="A341" s="4"/>
      <c r="B341" s="4"/>
      <c r="C341" s="4"/>
      <c r="D341" s="4"/>
      <c r="E341" s="4"/>
      <c r="F341" s="4"/>
      <c r="G341" s="4"/>
      <c r="H341" s="4"/>
    </row>
    <row r="342" spans="1:8" hidden="1" x14ac:dyDescent="0.25">
      <c r="A342" s="4"/>
      <c r="B342" s="4"/>
      <c r="C342" s="4"/>
      <c r="D342" s="4"/>
      <c r="E342" s="4"/>
      <c r="F342" s="4"/>
      <c r="G342" s="4"/>
      <c r="H342" s="4"/>
    </row>
    <row r="343" spans="1:8" hidden="1" x14ac:dyDescent="0.25">
      <c r="A343" s="4"/>
      <c r="B343" s="4"/>
      <c r="C343" s="4"/>
      <c r="D343" s="4"/>
      <c r="E343" s="4"/>
      <c r="F343" s="4"/>
      <c r="G343" s="4"/>
      <c r="H343" s="4"/>
    </row>
    <row r="344" spans="1:8" hidden="1" x14ac:dyDescent="0.25">
      <c r="A344" s="4"/>
      <c r="B344" s="4"/>
      <c r="C344" s="4"/>
      <c r="D344" s="4"/>
      <c r="E344" s="4"/>
      <c r="F344" s="4"/>
      <c r="G344" s="4"/>
      <c r="H344" s="4"/>
    </row>
    <row r="345" spans="1:8" hidden="1" x14ac:dyDescent="0.25">
      <c r="A345" s="4"/>
      <c r="B345" s="4"/>
      <c r="C345" s="4"/>
      <c r="D345" s="4"/>
      <c r="E345" s="4"/>
      <c r="F345" s="4"/>
      <c r="G345" s="4"/>
      <c r="H345" s="4"/>
    </row>
    <row r="346" spans="1:8" hidden="1" x14ac:dyDescent="0.25">
      <c r="A346" s="4"/>
      <c r="B346" s="4"/>
      <c r="C346" s="4"/>
      <c r="D346" s="4"/>
      <c r="E346" s="4"/>
      <c r="F346" s="4"/>
      <c r="G346" s="4"/>
      <c r="H346" s="4"/>
    </row>
    <row r="347" spans="1:8" hidden="1" x14ac:dyDescent="0.25">
      <c r="A347" s="4"/>
      <c r="B347" s="4"/>
      <c r="C347" s="4"/>
      <c r="D347" s="4"/>
      <c r="E347" s="4"/>
      <c r="F347" s="4"/>
      <c r="G347" s="4"/>
      <c r="H347" s="4"/>
    </row>
    <row r="348" spans="1:8" hidden="1" x14ac:dyDescent="0.25">
      <c r="A348" s="4"/>
      <c r="B348" s="4"/>
      <c r="C348" s="4"/>
      <c r="D348" s="4"/>
      <c r="E348" s="4"/>
      <c r="F348" s="4"/>
      <c r="G348" s="4"/>
      <c r="H348" s="4"/>
    </row>
    <row r="349" spans="1:8" hidden="1" x14ac:dyDescent="0.25">
      <c r="A349" s="4"/>
      <c r="B349" s="4"/>
      <c r="C349" s="4"/>
      <c r="D349" s="4"/>
      <c r="E349" s="4"/>
      <c r="F349" s="4"/>
      <c r="G349" s="4"/>
      <c r="H349" s="4"/>
    </row>
    <row r="350" spans="1:8" hidden="1" x14ac:dyDescent="0.25">
      <c r="A350" s="4"/>
      <c r="B350" s="4"/>
      <c r="C350" s="4"/>
      <c r="D350" s="4"/>
      <c r="E350" s="4"/>
      <c r="F350" s="4"/>
      <c r="G350" s="4"/>
      <c r="H350" s="4"/>
    </row>
    <row r="351" spans="1:8" hidden="1" x14ac:dyDescent="0.25">
      <c r="A351" s="4"/>
      <c r="B351" s="4"/>
      <c r="C351" s="4"/>
      <c r="D351" s="4"/>
      <c r="E351" s="4"/>
      <c r="F351" s="4"/>
      <c r="G351" s="4"/>
      <c r="H351" s="4"/>
    </row>
    <row r="352" spans="1:8" hidden="1" x14ac:dyDescent="0.25">
      <c r="A352" s="4"/>
      <c r="B352" s="4"/>
      <c r="C352" s="4"/>
      <c r="D352" s="4"/>
      <c r="E352" s="4"/>
      <c r="F352" s="4"/>
      <c r="G352" s="4"/>
      <c r="H352" s="4"/>
    </row>
    <row r="353" spans="1:8" hidden="1" x14ac:dyDescent="0.25">
      <c r="A353" s="4"/>
      <c r="B353" s="4"/>
      <c r="C353" s="4"/>
      <c r="D353" s="4"/>
      <c r="E353" s="4"/>
      <c r="F353" s="4"/>
      <c r="G353" s="4"/>
      <c r="H353" s="4"/>
    </row>
    <row r="354" spans="1:8" hidden="1" x14ac:dyDescent="0.25">
      <c r="A354" s="4"/>
      <c r="B354" s="4"/>
      <c r="C354" s="4"/>
      <c r="D354" s="4"/>
      <c r="E354" s="4"/>
      <c r="F354" s="4"/>
      <c r="G354" s="4"/>
      <c r="H354" s="4"/>
    </row>
    <row r="355" spans="1:8" hidden="1" x14ac:dyDescent="0.25">
      <c r="A355" s="4"/>
      <c r="B355" s="4"/>
      <c r="C355" s="4"/>
      <c r="D355" s="4"/>
      <c r="E355" s="4"/>
      <c r="F355" s="4"/>
      <c r="G355" s="4"/>
      <c r="H355" s="4"/>
    </row>
    <row r="356" spans="1:8" hidden="1" x14ac:dyDescent="0.25">
      <c r="A356" s="4"/>
      <c r="B356" s="4"/>
      <c r="C356" s="4"/>
      <c r="D356" s="4"/>
      <c r="E356" s="4"/>
      <c r="F356" s="4"/>
      <c r="G356" s="4"/>
      <c r="H356" s="4"/>
    </row>
    <row r="357" spans="1:8" hidden="1" x14ac:dyDescent="0.25">
      <c r="A357" s="4"/>
      <c r="B357" s="4"/>
      <c r="C357" s="4"/>
      <c r="D357" s="4"/>
      <c r="E357" s="4"/>
      <c r="F357" s="4"/>
      <c r="G357" s="4"/>
      <c r="H357" s="4"/>
    </row>
    <row r="358" spans="1:8" hidden="1" x14ac:dyDescent="0.25">
      <c r="A358" s="4"/>
      <c r="B358" s="4"/>
      <c r="C358" s="4"/>
      <c r="D358" s="4"/>
      <c r="E358" s="4"/>
      <c r="F358" s="4"/>
      <c r="G358" s="4"/>
      <c r="H358" s="4"/>
    </row>
    <row r="359" spans="1:8" hidden="1" x14ac:dyDescent="0.25">
      <c r="A359" s="4"/>
      <c r="B359" s="4"/>
      <c r="C359" s="4"/>
      <c r="D359" s="4"/>
      <c r="E359" s="4"/>
      <c r="F359" s="4"/>
      <c r="G359" s="4"/>
      <c r="H359" s="4"/>
    </row>
    <row r="360" spans="1:8" hidden="1" x14ac:dyDescent="0.25">
      <c r="A360" s="4"/>
      <c r="B360" s="4"/>
      <c r="C360" s="4"/>
      <c r="D360" s="4"/>
      <c r="E360" s="4"/>
      <c r="F360" s="4"/>
      <c r="G360" s="4"/>
      <c r="H360" s="4"/>
    </row>
    <row r="361" spans="1:8" hidden="1" x14ac:dyDescent="0.25">
      <c r="A361" s="4"/>
      <c r="B361" s="4"/>
      <c r="C361" s="4"/>
      <c r="D361" s="4"/>
      <c r="E361" s="4"/>
      <c r="F361" s="4"/>
      <c r="G361" s="4"/>
      <c r="H361" s="4"/>
    </row>
    <row r="362" spans="1:8" hidden="1" x14ac:dyDescent="0.25">
      <c r="A362" s="4"/>
      <c r="B362" s="4"/>
      <c r="C362" s="4"/>
      <c r="D362" s="4"/>
      <c r="E362" s="4"/>
      <c r="F362" s="4"/>
      <c r="G362" s="4"/>
      <c r="H362" s="4"/>
    </row>
    <row r="363" spans="1:8" hidden="1" x14ac:dyDescent="0.25">
      <c r="A363" s="4"/>
      <c r="B363" s="4"/>
      <c r="C363" s="4"/>
      <c r="D363" s="4"/>
      <c r="E363" s="4"/>
      <c r="F363" s="4"/>
      <c r="G363" s="4"/>
      <c r="H363" s="4"/>
    </row>
    <row r="364" spans="1:8" hidden="1" x14ac:dyDescent="0.25">
      <c r="A364" s="4"/>
      <c r="B364" s="4"/>
      <c r="C364" s="4"/>
      <c r="D364" s="4"/>
      <c r="E364" s="4"/>
      <c r="F364" s="4"/>
      <c r="G364" s="4"/>
      <c r="H364" s="4"/>
    </row>
    <row r="365" spans="1:8" hidden="1" x14ac:dyDescent="0.25">
      <c r="A365" s="4"/>
      <c r="B365" s="4"/>
      <c r="C365" s="4"/>
      <c r="D365" s="4"/>
      <c r="E365" s="4"/>
      <c r="F365" s="4"/>
      <c r="G365" s="4"/>
      <c r="H365" s="4"/>
    </row>
    <row r="366" spans="1:8" hidden="1" x14ac:dyDescent="0.25">
      <c r="A366" s="4"/>
      <c r="B366" s="4"/>
      <c r="C366" s="4"/>
      <c r="D366" s="4"/>
      <c r="E366" s="4"/>
      <c r="F366" s="4"/>
      <c r="G366" s="4"/>
      <c r="H366" s="4"/>
    </row>
    <row r="367" spans="1:8" hidden="1" x14ac:dyDescent="0.25">
      <c r="A367" s="4"/>
      <c r="B367" s="4"/>
      <c r="C367" s="4"/>
      <c r="D367" s="4"/>
      <c r="E367" s="4"/>
      <c r="F367" s="4"/>
      <c r="G367" s="4"/>
      <c r="H367" s="4"/>
    </row>
    <row r="368" spans="1:8" hidden="1" x14ac:dyDescent="0.25">
      <c r="A368" s="4"/>
      <c r="B368" s="4"/>
      <c r="C368" s="4"/>
      <c r="D368" s="4"/>
      <c r="E368" s="4"/>
      <c r="F368" s="4"/>
      <c r="G368" s="4"/>
      <c r="H368" s="4"/>
    </row>
    <row r="369" spans="1:8" hidden="1" x14ac:dyDescent="0.25">
      <c r="A369" s="4"/>
      <c r="B369" s="4"/>
      <c r="C369" s="4"/>
      <c r="D369" s="4"/>
      <c r="E369" s="4"/>
      <c r="F369" s="4"/>
      <c r="G369" s="4"/>
      <c r="H369" s="4"/>
    </row>
    <row r="370" spans="1:8" hidden="1" x14ac:dyDescent="0.25">
      <c r="A370" s="4"/>
      <c r="B370" s="4"/>
      <c r="C370" s="4"/>
      <c r="D370" s="4"/>
      <c r="E370" s="4"/>
      <c r="F370" s="4"/>
      <c r="G370" s="4"/>
      <c r="H370" s="4"/>
    </row>
    <row r="371" spans="1:8" hidden="1" x14ac:dyDescent="0.25">
      <c r="A371" s="4"/>
      <c r="B371" s="4"/>
      <c r="C371" s="4"/>
      <c r="D371" s="4"/>
      <c r="E371" s="4"/>
      <c r="F371" s="4"/>
      <c r="G371" s="4"/>
      <c r="H371" s="4"/>
    </row>
    <row r="372" spans="1:8" hidden="1" x14ac:dyDescent="0.25">
      <c r="A372" s="4"/>
      <c r="B372" s="4"/>
      <c r="C372" s="4"/>
      <c r="D372" s="4"/>
      <c r="E372" s="4"/>
      <c r="F372" s="4"/>
      <c r="G372" s="4"/>
      <c r="H372" s="4"/>
    </row>
    <row r="373" spans="1:8" hidden="1" x14ac:dyDescent="0.25">
      <c r="A373" s="4"/>
      <c r="B373" s="4"/>
      <c r="C373" s="4"/>
      <c r="D373" s="4"/>
      <c r="E373" s="4"/>
      <c r="F373" s="4"/>
      <c r="G373" s="4"/>
      <c r="H373" s="4"/>
    </row>
    <row r="374" spans="1:8" hidden="1" x14ac:dyDescent="0.25">
      <c r="A374" s="4"/>
      <c r="B374" s="4"/>
      <c r="C374" s="4"/>
      <c r="D374" s="4"/>
      <c r="E374" s="4"/>
      <c r="F374" s="4"/>
      <c r="G374" s="4"/>
      <c r="H374" s="4"/>
    </row>
    <row r="375" spans="1:8" hidden="1" x14ac:dyDescent="0.25">
      <c r="A375" s="4"/>
      <c r="B375" s="4"/>
      <c r="C375" s="4"/>
      <c r="D375" s="4"/>
      <c r="E375" s="4"/>
      <c r="F375" s="4"/>
      <c r="G375" s="4"/>
      <c r="H375" s="4"/>
    </row>
    <row r="376" spans="1:8" hidden="1" x14ac:dyDescent="0.25">
      <c r="A376" s="4"/>
      <c r="B376" s="4"/>
      <c r="C376" s="4"/>
      <c r="D376" s="4"/>
      <c r="E376" s="4"/>
      <c r="F376" s="4"/>
      <c r="G376" s="4"/>
      <c r="H376" s="4"/>
    </row>
    <row r="377" spans="1:8" hidden="1" x14ac:dyDescent="0.25">
      <c r="A377" s="4"/>
      <c r="B377" s="4"/>
      <c r="C377" s="4"/>
      <c r="D377" s="4"/>
      <c r="E377" s="4"/>
      <c r="F377" s="4"/>
      <c r="G377" s="4"/>
      <c r="H377" s="4"/>
    </row>
    <row r="378" spans="1:8" hidden="1" x14ac:dyDescent="0.25">
      <c r="A378" s="4"/>
      <c r="B378" s="4"/>
      <c r="C378" s="4"/>
      <c r="D378" s="4"/>
      <c r="E378" s="4"/>
      <c r="F378" s="4"/>
      <c r="G378" s="4"/>
      <c r="H378" s="4"/>
    </row>
    <row r="379" spans="1:8" hidden="1" x14ac:dyDescent="0.25">
      <c r="A379" s="4"/>
      <c r="B379" s="4"/>
      <c r="C379" s="4"/>
      <c r="D379" s="4"/>
      <c r="E379" s="4"/>
      <c r="F379" s="4"/>
      <c r="G379" s="4"/>
      <c r="H379" s="4"/>
    </row>
    <row r="380" spans="1:8" hidden="1" x14ac:dyDescent="0.25">
      <c r="A380" s="4"/>
      <c r="B380" s="4"/>
      <c r="C380" s="4"/>
      <c r="D380" s="4"/>
      <c r="E380" s="4"/>
      <c r="F380" s="4"/>
      <c r="G380" s="4"/>
      <c r="H380" s="4"/>
    </row>
    <row r="381" spans="1:8" hidden="1" x14ac:dyDescent="0.25">
      <c r="A381" s="4"/>
      <c r="B381" s="4"/>
      <c r="C381" s="4"/>
      <c r="D381" s="4"/>
      <c r="E381" s="4"/>
      <c r="F381" s="4"/>
      <c r="G381" s="4"/>
      <c r="H381" s="4"/>
    </row>
    <row r="382" spans="1:8" hidden="1" x14ac:dyDescent="0.25">
      <c r="A382" s="4"/>
      <c r="B382" s="4"/>
      <c r="C382" s="4"/>
      <c r="D382" s="4"/>
      <c r="E382" s="4"/>
      <c r="F382" s="4"/>
      <c r="G382" s="4"/>
      <c r="H382" s="4"/>
    </row>
    <row r="383" spans="1:8" hidden="1" x14ac:dyDescent="0.25">
      <c r="A383" s="4"/>
      <c r="B383" s="4"/>
      <c r="C383" s="4"/>
      <c r="D383" s="4"/>
      <c r="E383" s="4"/>
      <c r="F383" s="4"/>
      <c r="G383" s="4"/>
      <c r="H383" s="4"/>
    </row>
    <row r="384" spans="1:8" hidden="1" x14ac:dyDescent="0.25">
      <c r="A384" s="4"/>
      <c r="B384" s="4"/>
      <c r="C384" s="4"/>
      <c r="D384" s="4"/>
      <c r="E384" s="4"/>
      <c r="F384" s="4"/>
      <c r="G384" s="4"/>
      <c r="H384" s="4"/>
    </row>
    <row r="385" spans="1:8" hidden="1" x14ac:dyDescent="0.25">
      <c r="A385" s="4"/>
      <c r="B385" s="4"/>
      <c r="C385" s="4"/>
      <c r="D385" s="4"/>
      <c r="E385" s="4"/>
      <c r="F385" s="4"/>
      <c r="G385" s="4"/>
      <c r="H385" s="4"/>
    </row>
    <row r="386" spans="1:8" hidden="1" x14ac:dyDescent="0.25">
      <c r="A386" s="4"/>
      <c r="B386" s="4"/>
      <c r="C386" s="4"/>
      <c r="D386" s="4"/>
      <c r="E386" s="4"/>
      <c r="F386" s="4"/>
      <c r="G386" s="4"/>
      <c r="H386" s="4"/>
    </row>
    <row r="387" spans="1:8" hidden="1" x14ac:dyDescent="0.25">
      <c r="A387" s="4"/>
      <c r="B387" s="4"/>
      <c r="C387" s="4"/>
      <c r="D387" s="4"/>
      <c r="E387" s="4"/>
      <c r="F387" s="4"/>
      <c r="G387" s="4"/>
      <c r="H387" s="4"/>
    </row>
    <row r="388" spans="1:8" hidden="1" x14ac:dyDescent="0.25">
      <c r="A388" s="4"/>
      <c r="B388" s="4"/>
      <c r="C388" s="4"/>
      <c r="D388" s="4"/>
      <c r="E388" s="4"/>
      <c r="F388" s="4"/>
      <c r="G388" s="4"/>
      <c r="H388" s="4"/>
    </row>
    <row r="389" spans="1:8" hidden="1" x14ac:dyDescent="0.25">
      <c r="A389" s="4"/>
      <c r="B389" s="4"/>
      <c r="C389" s="4"/>
      <c r="D389" s="4"/>
      <c r="E389" s="4"/>
      <c r="F389" s="4"/>
      <c r="G389" s="4"/>
      <c r="H389" s="4"/>
    </row>
    <row r="390" spans="1:8" hidden="1" x14ac:dyDescent="0.25">
      <c r="A390" s="4"/>
      <c r="B390" s="4"/>
      <c r="C390" s="4"/>
      <c r="D390" s="4"/>
      <c r="E390" s="4"/>
      <c r="F390" s="4"/>
      <c r="G390" s="4"/>
      <c r="H390" s="4"/>
    </row>
    <row r="391" spans="1:8" hidden="1" x14ac:dyDescent="0.25">
      <c r="A391" s="4"/>
      <c r="B391" s="4"/>
      <c r="C391" s="4"/>
      <c r="D391" s="4"/>
      <c r="E391" s="4"/>
      <c r="F391" s="4"/>
      <c r="G391" s="4"/>
      <c r="H391" s="4"/>
    </row>
    <row r="392" spans="1:8" hidden="1" x14ac:dyDescent="0.25">
      <c r="A392" s="4"/>
      <c r="B392" s="4"/>
      <c r="C392" s="4"/>
      <c r="D392" s="4"/>
      <c r="E392" s="4"/>
      <c r="F392" s="4"/>
      <c r="G392" s="4"/>
      <c r="H392" s="4"/>
    </row>
    <row r="393" spans="1:8" hidden="1" x14ac:dyDescent="0.25">
      <c r="A393" s="4"/>
      <c r="B393" s="4"/>
      <c r="C393" s="4"/>
      <c r="D393" s="4"/>
      <c r="E393" s="4"/>
      <c r="F393" s="4"/>
      <c r="G393" s="4"/>
      <c r="H393" s="4"/>
    </row>
    <row r="394" spans="1:8" hidden="1" x14ac:dyDescent="0.25">
      <c r="A394" s="4"/>
      <c r="B394" s="4"/>
      <c r="C394" s="4"/>
      <c r="D394" s="4"/>
      <c r="E394" s="4"/>
      <c r="F394" s="4"/>
      <c r="G394" s="4"/>
      <c r="H394" s="4"/>
    </row>
    <row r="395" spans="1:8" hidden="1" x14ac:dyDescent="0.25">
      <c r="A395" s="4"/>
      <c r="B395" s="4"/>
      <c r="C395" s="4"/>
      <c r="D395" s="4"/>
      <c r="E395" s="4"/>
      <c r="F395" s="4"/>
      <c r="G395" s="4"/>
      <c r="H395" s="4"/>
    </row>
    <row r="396" spans="1:8" hidden="1" x14ac:dyDescent="0.25">
      <c r="A396" s="4"/>
      <c r="B396" s="4"/>
      <c r="C396" s="4"/>
      <c r="D396" s="4"/>
      <c r="E396" s="4"/>
      <c r="F396" s="4"/>
      <c r="G396" s="4"/>
      <c r="H396" s="4"/>
    </row>
    <row r="397" spans="1:8" hidden="1" x14ac:dyDescent="0.25">
      <c r="A397" s="4"/>
      <c r="B397" s="4"/>
      <c r="C397" s="4"/>
      <c r="D397" s="4"/>
      <c r="E397" s="4"/>
      <c r="F397" s="4"/>
      <c r="G397" s="4"/>
      <c r="H397" s="4"/>
    </row>
    <row r="398" spans="1:8" hidden="1" x14ac:dyDescent="0.25">
      <c r="A398" s="4"/>
      <c r="B398" s="4"/>
      <c r="C398" s="4"/>
      <c r="D398" s="4"/>
      <c r="E398" s="4"/>
      <c r="F398" s="4"/>
      <c r="G398" s="4"/>
      <c r="H398" s="4"/>
    </row>
    <row r="399" spans="1:8" hidden="1" x14ac:dyDescent="0.25">
      <c r="A399" s="4"/>
      <c r="B399" s="4"/>
      <c r="C399" s="4"/>
      <c r="D399" s="4"/>
      <c r="E399" s="4"/>
      <c r="F399" s="4"/>
      <c r="G399" s="4"/>
      <c r="H399" s="4"/>
    </row>
    <row r="400" spans="1:8" hidden="1" x14ac:dyDescent="0.25">
      <c r="A400" s="4"/>
      <c r="B400" s="4"/>
      <c r="C400" s="4"/>
      <c r="D400" s="4"/>
      <c r="E400" s="4"/>
      <c r="F400" s="4"/>
      <c r="G400" s="4"/>
      <c r="H400" s="4"/>
    </row>
    <row r="401" spans="1:8" hidden="1" x14ac:dyDescent="0.25">
      <c r="A401" s="4"/>
      <c r="B401" s="4"/>
      <c r="C401" s="4"/>
      <c r="D401" s="4"/>
      <c r="E401" s="4"/>
      <c r="F401" s="4"/>
      <c r="G401" s="4"/>
      <c r="H401" s="4"/>
    </row>
    <row r="402" spans="1:8" hidden="1" x14ac:dyDescent="0.25">
      <c r="A402" s="4"/>
      <c r="B402" s="4"/>
      <c r="C402" s="4"/>
      <c r="D402" s="4"/>
      <c r="E402" s="4"/>
      <c r="F402" s="4"/>
      <c r="G402" s="4"/>
      <c r="H402" s="4"/>
    </row>
    <row r="403" spans="1:8" hidden="1" x14ac:dyDescent="0.25">
      <c r="A403" s="4"/>
      <c r="B403" s="4"/>
      <c r="C403" s="4"/>
      <c r="D403" s="4"/>
      <c r="E403" s="4"/>
      <c r="F403" s="4"/>
      <c r="G403" s="4"/>
      <c r="H403" s="4"/>
    </row>
    <row r="404" spans="1:8" hidden="1" x14ac:dyDescent="0.25">
      <c r="A404" s="4"/>
      <c r="B404" s="4"/>
      <c r="C404" s="4"/>
      <c r="D404" s="4"/>
      <c r="E404" s="4"/>
      <c r="F404" s="4"/>
      <c r="G404" s="4"/>
      <c r="H404" s="4"/>
    </row>
    <row r="405" spans="1:8" hidden="1" x14ac:dyDescent="0.25">
      <c r="A405" s="4"/>
      <c r="B405" s="4"/>
      <c r="C405" s="4"/>
      <c r="D405" s="4"/>
      <c r="E405" s="4"/>
      <c r="F405" s="4"/>
      <c r="G405" s="4"/>
      <c r="H405" s="4"/>
    </row>
    <row r="406" spans="1:8" hidden="1" x14ac:dyDescent="0.25">
      <c r="A406" s="4"/>
      <c r="B406" s="4"/>
      <c r="C406" s="4"/>
      <c r="D406" s="4"/>
      <c r="E406" s="4"/>
      <c r="F406" s="4"/>
      <c r="G406" s="4"/>
      <c r="H406" s="4"/>
    </row>
    <row r="407" spans="1:8" hidden="1" x14ac:dyDescent="0.25">
      <c r="A407" s="4"/>
      <c r="B407" s="4"/>
      <c r="C407" s="4"/>
      <c r="D407" s="4"/>
      <c r="E407" s="4"/>
      <c r="F407" s="4"/>
      <c r="G407" s="4"/>
      <c r="H407" s="4"/>
    </row>
    <row r="408" spans="1:8" hidden="1" x14ac:dyDescent="0.25">
      <c r="A408" s="4"/>
      <c r="B408" s="4"/>
      <c r="C408" s="4"/>
      <c r="D408" s="4"/>
      <c r="E408" s="4"/>
      <c r="F408" s="4"/>
      <c r="G408" s="4"/>
      <c r="H408" s="4"/>
    </row>
    <row r="409" spans="1:8" hidden="1" x14ac:dyDescent="0.25">
      <c r="A409" s="4"/>
      <c r="B409" s="4"/>
      <c r="C409" s="4"/>
      <c r="D409" s="4"/>
      <c r="E409" s="4"/>
      <c r="F409" s="4"/>
      <c r="G409" s="4"/>
      <c r="H409" s="4"/>
    </row>
    <row r="410" spans="1:8" hidden="1" x14ac:dyDescent="0.25">
      <c r="A410" s="4"/>
      <c r="B410" s="4"/>
      <c r="C410" s="4"/>
      <c r="D410" s="4"/>
      <c r="E410" s="4"/>
      <c r="F410" s="4"/>
      <c r="G410" s="4"/>
      <c r="H410" s="4"/>
    </row>
    <row r="411" spans="1:8" hidden="1" x14ac:dyDescent="0.25">
      <c r="A411" s="4"/>
      <c r="B411" s="4"/>
      <c r="C411" s="4"/>
      <c r="D411" s="4"/>
      <c r="E411" s="4"/>
      <c r="F411" s="4"/>
      <c r="G411" s="4"/>
      <c r="H411" s="4"/>
    </row>
    <row r="412" spans="1:8" hidden="1" x14ac:dyDescent="0.25">
      <c r="A412" s="4"/>
      <c r="B412" s="4"/>
      <c r="C412" s="4"/>
      <c r="D412" s="4"/>
      <c r="E412" s="4"/>
      <c r="F412" s="4"/>
      <c r="G412" s="4"/>
      <c r="H412" s="4"/>
    </row>
    <row r="413" spans="1:8" hidden="1" x14ac:dyDescent="0.25">
      <c r="A413" s="4"/>
      <c r="B413" s="4"/>
      <c r="C413" s="4"/>
      <c r="D413" s="4"/>
      <c r="E413" s="4"/>
      <c r="F413" s="4"/>
      <c r="G413" s="4"/>
      <c r="H413" s="4"/>
    </row>
    <row r="414" spans="1:8" hidden="1" x14ac:dyDescent="0.25">
      <c r="A414" s="4"/>
      <c r="B414" s="4"/>
      <c r="C414" s="4"/>
      <c r="D414" s="4"/>
      <c r="E414" s="4"/>
      <c r="F414" s="4"/>
      <c r="G414" s="4"/>
      <c r="H414" s="4"/>
    </row>
    <row r="415" spans="1:8" hidden="1" x14ac:dyDescent="0.25">
      <c r="A415" s="4"/>
      <c r="B415" s="4"/>
      <c r="C415" s="4"/>
      <c r="D415" s="4"/>
      <c r="E415" s="4"/>
      <c r="F415" s="4"/>
      <c r="G415" s="4"/>
      <c r="H415" s="4"/>
    </row>
    <row r="416" spans="1:8" hidden="1" x14ac:dyDescent="0.25">
      <c r="A416" s="4"/>
      <c r="B416" s="4"/>
      <c r="C416" s="4"/>
      <c r="D416" s="4"/>
      <c r="E416" s="4"/>
      <c r="F416" s="4"/>
      <c r="G416" s="4"/>
      <c r="H416" s="4"/>
    </row>
    <row r="417" spans="1:8" hidden="1" x14ac:dyDescent="0.25">
      <c r="A417" s="4"/>
      <c r="B417" s="4"/>
      <c r="C417" s="4"/>
      <c r="D417" s="4"/>
      <c r="E417" s="4"/>
      <c r="F417" s="4"/>
      <c r="G417" s="4"/>
      <c r="H417" s="4"/>
    </row>
    <row r="418" spans="1:8" hidden="1" x14ac:dyDescent="0.25">
      <c r="A418" s="4"/>
      <c r="B418" s="4"/>
      <c r="C418" s="4"/>
      <c r="D418" s="4"/>
      <c r="E418" s="4"/>
      <c r="F418" s="4"/>
      <c r="G418" s="4"/>
      <c r="H418" s="4"/>
    </row>
    <row r="419" spans="1:8" hidden="1" x14ac:dyDescent="0.25">
      <c r="A419" s="4"/>
      <c r="B419" s="4"/>
      <c r="C419" s="4"/>
      <c r="D419" s="4"/>
      <c r="E419" s="4"/>
      <c r="F419" s="4"/>
      <c r="G419" s="4"/>
      <c r="H419" s="4"/>
    </row>
    <row r="420" spans="1:8" hidden="1" x14ac:dyDescent="0.25">
      <c r="A420" s="4"/>
      <c r="B420" s="4"/>
      <c r="C420" s="4"/>
      <c r="D420" s="4"/>
      <c r="E420" s="4"/>
      <c r="F420" s="4"/>
      <c r="G420" s="4"/>
      <c r="H420" s="4"/>
    </row>
    <row r="421" spans="1:8" hidden="1" x14ac:dyDescent="0.25">
      <c r="A421" s="4"/>
      <c r="B421" s="4"/>
      <c r="C421" s="4"/>
      <c r="D421" s="4"/>
      <c r="E421" s="4"/>
      <c r="F421" s="4"/>
      <c r="G421" s="4"/>
      <c r="H421" s="4"/>
    </row>
    <row r="422" spans="1:8" hidden="1" x14ac:dyDescent="0.25">
      <c r="A422" s="4"/>
      <c r="B422" s="4"/>
      <c r="C422" s="4"/>
      <c r="D422" s="4"/>
      <c r="E422" s="4"/>
      <c r="F422" s="4"/>
      <c r="G422" s="4"/>
      <c r="H422" s="4"/>
    </row>
    <row r="423" spans="1:8" hidden="1" x14ac:dyDescent="0.25">
      <c r="A423" s="4"/>
      <c r="B423" s="4"/>
      <c r="C423" s="4"/>
      <c r="D423" s="4"/>
      <c r="E423" s="4"/>
      <c r="F423" s="4"/>
      <c r="G423" s="4"/>
      <c r="H423" s="4"/>
    </row>
    <row r="424" spans="1:8" hidden="1" x14ac:dyDescent="0.25">
      <c r="A424" s="4"/>
      <c r="B424" s="4"/>
      <c r="C424" s="4"/>
      <c r="D424" s="4"/>
      <c r="E424" s="4"/>
      <c r="F424" s="4"/>
      <c r="G424" s="4"/>
      <c r="H424" s="4"/>
    </row>
    <row r="425" spans="1:8" hidden="1" x14ac:dyDescent="0.25">
      <c r="A425" s="4"/>
      <c r="B425" s="4"/>
      <c r="C425" s="4"/>
      <c r="D425" s="4"/>
      <c r="E425" s="4"/>
      <c r="F425" s="4"/>
      <c r="G425" s="4"/>
      <c r="H425" s="4"/>
    </row>
    <row r="426" spans="1:8" hidden="1" x14ac:dyDescent="0.25">
      <c r="A426" s="4"/>
      <c r="B426" s="4"/>
      <c r="C426" s="4"/>
      <c r="D426" s="4"/>
      <c r="E426" s="4"/>
      <c r="F426" s="4"/>
      <c r="G426" s="4"/>
      <c r="H426" s="4"/>
    </row>
    <row r="427" spans="1:8" hidden="1" x14ac:dyDescent="0.25">
      <c r="A427" s="4"/>
      <c r="B427" s="4"/>
      <c r="C427" s="4"/>
      <c r="D427" s="4"/>
      <c r="E427" s="4"/>
      <c r="F427" s="4"/>
      <c r="G427" s="4"/>
      <c r="H427" s="4"/>
    </row>
    <row r="428" spans="1:8" hidden="1" x14ac:dyDescent="0.25">
      <c r="A428" s="4"/>
      <c r="B428" s="4"/>
      <c r="C428" s="4"/>
      <c r="D428" s="4"/>
      <c r="E428" s="4"/>
      <c r="F428" s="4"/>
      <c r="G428" s="4"/>
      <c r="H428" s="4"/>
    </row>
    <row r="429" spans="1:8" hidden="1" x14ac:dyDescent="0.25">
      <c r="A429" s="4"/>
      <c r="B429" s="4"/>
      <c r="C429" s="4"/>
      <c r="D429" s="4"/>
      <c r="E429" s="4"/>
      <c r="F429" s="4"/>
      <c r="G429" s="4"/>
      <c r="H429" s="4"/>
    </row>
    <row r="430" spans="1:8" hidden="1" x14ac:dyDescent="0.25">
      <c r="A430" s="4"/>
      <c r="B430" s="4"/>
      <c r="C430" s="4"/>
      <c r="D430" s="4"/>
      <c r="E430" s="4"/>
      <c r="F430" s="4"/>
      <c r="G430" s="4"/>
      <c r="H430" s="4"/>
    </row>
    <row r="431" spans="1:8" hidden="1" x14ac:dyDescent="0.25">
      <c r="A431" s="4"/>
      <c r="B431" s="4"/>
      <c r="C431" s="4"/>
      <c r="D431" s="4"/>
      <c r="E431" s="4"/>
      <c r="F431" s="4"/>
      <c r="G431" s="4"/>
      <c r="H431" s="4"/>
    </row>
    <row r="432" spans="1:8" hidden="1" x14ac:dyDescent="0.25">
      <c r="A432" s="4"/>
      <c r="B432" s="4"/>
      <c r="C432" s="4"/>
      <c r="D432" s="4"/>
      <c r="E432" s="4"/>
      <c r="F432" s="4"/>
      <c r="G432" s="4"/>
      <c r="H432" s="4"/>
    </row>
    <row r="433" spans="1:8" hidden="1" x14ac:dyDescent="0.25">
      <c r="A433" s="4"/>
      <c r="B433" s="4"/>
      <c r="C433" s="4"/>
      <c r="D433" s="4"/>
      <c r="E433" s="4"/>
      <c r="F433" s="4"/>
      <c r="G433" s="4"/>
      <c r="H433" s="4"/>
    </row>
    <row r="434" spans="1:8" hidden="1" x14ac:dyDescent="0.25">
      <c r="A434" s="4"/>
      <c r="B434" s="4"/>
      <c r="C434" s="4"/>
      <c r="D434" s="4"/>
      <c r="E434" s="4"/>
      <c r="F434" s="4"/>
      <c r="G434" s="4"/>
      <c r="H434" s="4"/>
    </row>
    <row r="435" spans="1:8" hidden="1" x14ac:dyDescent="0.25">
      <c r="A435" s="4"/>
      <c r="B435" s="4"/>
      <c r="C435" s="4"/>
      <c r="D435" s="4"/>
      <c r="E435" s="4"/>
      <c r="F435" s="4"/>
      <c r="G435" s="4"/>
      <c r="H435" s="4"/>
    </row>
    <row r="436" spans="1:8" hidden="1" x14ac:dyDescent="0.25">
      <c r="A436" s="4"/>
      <c r="B436" s="4"/>
      <c r="C436" s="4"/>
      <c r="D436" s="4"/>
      <c r="E436" s="4"/>
      <c r="F436" s="4"/>
      <c r="G436" s="4"/>
      <c r="H436" s="4"/>
    </row>
    <row r="437" spans="1:8" hidden="1" x14ac:dyDescent="0.25">
      <c r="A437" s="4"/>
      <c r="B437" s="4"/>
      <c r="C437" s="4"/>
      <c r="D437" s="4"/>
      <c r="E437" s="4"/>
      <c r="F437" s="4"/>
      <c r="G437" s="4"/>
      <c r="H437" s="4"/>
    </row>
    <row r="438" spans="1:8" hidden="1" x14ac:dyDescent="0.25">
      <c r="A438" s="4"/>
      <c r="B438" s="4"/>
      <c r="C438" s="4"/>
      <c r="D438" s="4"/>
      <c r="E438" s="4"/>
      <c r="F438" s="4"/>
      <c r="G438" s="4"/>
      <c r="H438" s="4"/>
    </row>
    <row r="439" spans="1:8" hidden="1" x14ac:dyDescent="0.25">
      <c r="A439" s="4"/>
      <c r="B439" s="4"/>
      <c r="C439" s="4"/>
      <c r="D439" s="4"/>
      <c r="E439" s="4"/>
      <c r="F439" s="4"/>
      <c r="G439" s="4"/>
      <c r="H439" s="4"/>
    </row>
    <row r="440" spans="1:8" hidden="1" x14ac:dyDescent="0.25">
      <c r="A440" s="4"/>
      <c r="B440" s="4"/>
      <c r="C440" s="4"/>
      <c r="D440" s="4"/>
      <c r="E440" s="4"/>
      <c r="F440" s="4"/>
      <c r="G440" s="4"/>
      <c r="H440" s="4"/>
    </row>
    <row r="441" spans="1:8" hidden="1" x14ac:dyDescent="0.25">
      <c r="A441" s="4"/>
      <c r="B441" s="4"/>
      <c r="C441" s="4"/>
      <c r="D441" s="4"/>
      <c r="E441" s="4"/>
      <c r="F441" s="4"/>
      <c r="G441" s="4"/>
      <c r="H441" s="4"/>
    </row>
    <row r="442" spans="1:8" hidden="1" x14ac:dyDescent="0.25">
      <c r="A442" s="4"/>
      <c r="B442" s="4"/>
      <c r="C442" s="4"/>
      <c r="D442" s="4"/>
      <c r="E442" s="4"/>
      <c r="F442" s="4"/>
      <c r="G442" s="4"/>
      <c r="H442" s="4"/>
    </row>
    <row r="443" spans="1:8" hidden="1" x14ac:dyDescent="0.25">
      <c r="A443" s="4"/>
      <c r="B443" s="4"/>
      <c r="C443" s="4"/>
      <c r="D443" s="4"/>
      <c r="E443" s="4"/>
      <c r="F443" s="4"/>
      <c r="G443" s="4"/>
      <c r="H443" s="4"/>
    </row>
    <row r="444" spans="1:8" hidden="1" x14ac:dyDescent="0.25">
      <c r="A444" s="4"/>
      <c r="B444" s="4"/>
      <c r="C444" s="4"/>
      <c r="D444" s="4"/>
      <c r="E444" s="4"/>
      <c r="F444" s="4"/>
      <c r="G444" s="4"/>
      <c r="H444" s="4"/>
    </row>
    <row r="445" spans="1:8" hidden="1" x14ac:dyDescent="0.25">
      <c r="A445" s="4"/>
      <c r="B445" s="4"/>
      <c r="C445" s="4"/>
      <c r="D445" s="4"/>
      <c r="E445" s="4"/>
      <c r="F445" s="4"/>
      <c r="G445" s="4"/>
      <c r="H445" s="4"/>
    </row>
    <row r="446" spans="1:8" hidden="1" x14ac:dyDescent="0.25">
      <c r="A446" s="4"/>
      <c r="B446" s="4"/>
      <c r="C446" s="4"/>
      <c r="D446" s="4"/>
      <c r="E446" s="4"/>
      <c r="F446" s="4"/>
      <c r="G446" s="4"/>
      <c r="H446" s="4"/>
    </row>
    <row r="447" spans="1:8" hidden="1" x14ac:dyDescent="0.25">
      <c r="A447" s="4"/>
      <c r="B447" s="4"/>
      <c r="C447" s="4"/>
      <c r="D447" s="4"/>
      <c r="E447" s="4"/>
      <c r="F447" s="4"/>
      <c r="G447" s="4"/>
      <c r="H447" s="4"/>
    </row>
    <row r="448" spans="1:8" hidden="1" x14ac:dyDescent="0.25">
      <c r="A448" s="4"/>
      <c r="B448" s="4"/>
      <c r="C448" s="4"/>
      <c r="D448" s="4"/>
      <c r="E448" s="4"/>
      <c r="F448" s="4"/>
      <c r="G448" s="4"/>
      <c r="H448" s="4"/>
    </row>
    <row r="449" spans="1:8" hidden="1" x14ac:dyDescent="0.25">
      <c r="A449" s="4"/>
      <c r="B449" s="4"/>
      <c r="C449" s="4"/>
      <c r="D449" s="4"/>
      <c r="E449" s="4"/>
      <c r="F449" s="4"/>
      <c r="G449" s="4"/>
      <c r="H449" s="4"/>
    </row>
    <row r="450" spans="1:8" hidden="1" x14ac:dyDescent="0.25">
      <c r="A450" s="4"/>
      <c r="B450" s="4"/>
      <c r="C450" s="4"/>
      <c r="D450" s="4"/>
      <c r="E450" s="4"/>
      <c r="F450" s="4"/>
      <c r="G450" s="4"/>
      <c r="H450" s="4"/>
    </row>
    <row r="451" spans="1:8" hidden="1" x14ac:dyDescent="0.25">
      <c r="A451" s="4"/>
      <c r="B451" s="4"/>
      <c r="C451" s="4"/>
      <c r="D451" s="4"/>
      <c r="E451" s="4"/>
      <c r="F451" s="4"/>
      <c r="G451" s="4"/>
      <c r="H451" s="4"/>
    </row>
    <row r="452" spans="1:8" hidden="1" x14ac:dyDescent="0.25">
      <c r="A452" s="4"/>
      <c r="B452" s="4"/>
      <c r="C452" s="4"/>
      <c r="D452" s="4"/>
      <c r="E452" s="4"/>
      <c r="F452" s="4"/>
      <c r="G452" s="4"/>
      <c r="H452" s="4"/>
    </row>
    <row r="453" spans="1:8" hidden="1" x14ac:dyDescent="0.25">
      <c r="A453" s="4"/>
      <c r="B453" s="4"/>
      <c r="C453" s="4"/>
      <c r="D453" s="4"/>
      <c r="E453" s="4"/>
      <c r="F453" s="4"/>
      <c r="G453" s="4"/>
      <c r="H453" s="4"/>
    </row>
    <row r="454" spans="1:8" hidden="1" x14ac:dyDescent="0.25">
      <c r="A454" s="4"/>
      <c r="B454" s="4"/>
      <c r="C454" s="4"/>
      <c r="D454" s="4"/>
      <c r="E454" s="4"/>
      <c r="F454" s="4"/>
      <c r="G454" s="4"/>
      <c r="H454" s="4"/>
    </row>
    <row r="455" spans="1:8" hidden="1" x14ac:dyDescent="0.25">
      <c r="A455" s="4"/>
      <c r="B455" s="4"/>
      <c r="C455" s="4"/>
      <c r="D455" s="4"/>
      <c r="E455" s="4"/>
      <c r="F455" s="4"/>
      <c r="G455" s="4"/>
      <c r="H455" s="4"/>
    </row>
    <row r="456" spans="1:8" hidden="1" x14ac:dyDescent="0.25">
      <c r="A456" s="4"/>
      <c r="B456" s="4"/>
      <c r="C456" s="4"/>
      <c r="D456" s="4"/>
      <c r="E456" s="4"/>
      <c r="F456" s="4"/>
      <c r="G456" s="4"/>
      <c r="H456" s="4"/>
    </row>
    <row r="457" spans="1:8" hidden="1" x14ac:dyDescent="0.25">
      <c r="A457" s="4"/>
      <c r="B457" s="4"/>
      <c r="C457" s="4"/>
      <c r="D457" s="4"/>
      <c r="E457" s="4"/>
      <c r="F457" s="4"/>
      <c r="G457" s="4"/>
      <c r="H457" s="4"/>
    </row>
    <row r="458" spans="1:8" hidden="1" x14ac:dyDescent="0.25">
      <c r="A458" s="4"/>
      <c r="B458" s="4"/>
      <c r="C458" s="4"/>
      <c r="D458" s="4"/>
      <c r="E458" s="4"/>
      <c r="F458" s="4"/>
      <c r="G458" s="4"/>
      <c r="H458" s="4"/>
    </row>
    <row r="459" spans="1:8" hidden="1" x14ac:dyDescent="0.25">
      <c r="A459" s="4"/>
      <c r="B459" s="4"/>
      <c r="C459" s="4"/>
      <c r="D459" s="4"/>
      <c r="E459" s="4"/>
      <c r="F459" s="4"/>
      <c r="G459" s="4"/>
      <c r="H459" s="4"/>
    </row>
    <row r="460" spans="1:8" hidden="1" x14ac:dyDescent="0.25">
      <c r="A460" s="4"/>
      <c r="B460" s="4"/>
      <c r="C460" s="4"/>
      <c r="D460" s="4"/>
      <c r="E460" s="4"/>
      <c r="F460" s="4"/>
      <c r="G460" s="4"/>
      <c r="H460" s="4"/>
    </row>
    <row r="461" spans="1:8" hidden="1" x14ac:dyDescent="0.25">
      <c r="A461" s="4"/>
      <c r="B461" s="4"/>
      <c r="C461" s="4"/>
      <c r="D461" s="4"/>
      <c r="E461" s="4"/>
      <c r="F461" s="4"/>
      <c r="G461" s="4"/>
      <c r="H461" s="4"/>
    </row>
    <row r="462" spans="1:8" hidden="1" x14ac:dyDescent="0.25">
      <c r="A462" s="4"/>
      <c r="B462" s="4"/>
      <c r="C462" s="4"/>
      <c r="D462" s="4"/>
      <c r="E462" s="4"/>
      <c r="F462" s="4"/>
      <c r="G462" s="4"/>
      <c r="H462" s="4"/>
    </row>
    <row r="463" spans="1:8" hidden="1" x14ac:dyDescent="0.25">
      <c r="A463" s="4"/>
      <c r="B463" s="4"/>
      <c r="C463" s="4"/>
      <c r="D463" s="4"/>
      <c r="E463" s="4"/>
      <c r="F463" s="4"/>
      <c r="G463" s="4"/>
      <c r="H463" s="4"/>
    </row>
    <row r="464" spans="1:8" hidden="1" x14ac:dyDescent="0.25">
      <c r="A464" s="4"/>
      <c r="B464" s="4"/>
      <c r="C464" s="4"/>
      <c r="D464" s="4"/>
      <c r="E464" s="4"/>
      <c r="F464" s="4"/>
      <c r="G464" s="4"/>
      <c r="H464" s="4"/>
    </row>
    <row r="465" spans="1:8" hidden="1" x14ac:dyDescent="0.25">
      <c r="A465" s="4"/>
      <c r="B465" s="4"/>
      <c r="C465" s="4"/>
      <c r="D465" s="4"/>
      <c r="E465" s="4"/>
      <c r="F465" s="4"/>
      <c r="G465" s="4"/>
      <c r="H465" s="4"/>
    </row>
    <row r="466" spans="1:8" hidden="1" x14ac:dyDescent="0.25">
      <c r="A466" s="4"/>
      <c r="B466" s="4"/>
      <c r="C466" s="4"/>
      <c r="D466" s="4"/>
      <c r="E466" s="4"/>
      <c r="F466" s="4"/>
      <c r="G466" s="4"/>
      <c r="H466" s="4"/>
    </row>
    <row r="467" spans="1:8" hidden="1" x14ac:dyDescent="0.25">
      <c r="A467" s="4"/>
      <c r="B467" s="4"/>
      <c r="C467" s="4"/>
      <c r="D467" s="4"/>
      <c r="E467" s="4"/>
      <c r="F467" s="4"/>
      <c r="G467" s="4"/>
      <c r="H467" s="4"/>
    </row>
    <row r="468" spans="1:8" hidden="1" x14ac:dyDescent="0.25">
      <c r="A468" s="4"/>
      <c r="B468" s="4"/>
      <c r="C468" s="4"/>
      <c r="D468" s="4"/>
      <c r="E468" s="4"/>
      <c r="F468" s="4"/>
      <c r="G468" s="4"/>
      <c r="H468" s="4"/>
    </row>
    <row r="469" spans="1:8" hidden="1" x14ac:dyDescent="0.25">
      <c r="A469" s="4"/>
      <c r="B469" s="4"/>
      <c r="C469" s="4"/>
      <c r="D469" s="4"/>
      <c r="E469" s="4"/>
      <c r="F469" s="4"/>
      <c r="G469" s="4"/>
      <c r="H469" s="4"/>
    </row>
    <row r="470" spans="1:8" hidden="1" x14ac:dyDescent="0.25">
      <c r="A470" s="4"/>
      <c r="B470" s="4"/>
      <c r="C470" s="4"/>
      <c r="D470" s="4"/>
      <c r="E470" s="4"/>
      <c r="F470" s="4"/>
      <c r="G470" s="4"/>
      <c r="H470" s="4"/>
    </row>
    <row r="471" spans="1:8" hidden="1" x14ac:dyDescent="0.25">
      <c r="A471" s="4"/>
      <c r="B471" s="4"/>
      <c r="C471" s="4"/>
      <c r="D471" s="4"/>
      <c r="E471" s="4"/>
      <c r="F471" s="4"/>
      <c r="G471" s="4"/>
      <c r="H471" s="4"/>
    </row>
    <row r="472" spans="1:8" hidden="1" x14ac:dyDescent="0.25">
      <c r="A472" s="4"/>
      <c r="B472" s="4"/>
      <c r="C472" s="4"/>
      <c r="D472" s="4"/>
      <c r="E472" s="4"/>
      <c r="F472" s="4"/>
      <c r="G472" s="4"/>
      <c r="H472" s="4"/>
    </row>
    <row r="473" spans="1:8" hidden="1" x14ac:dyDescent="0.25">
      <c r="A473" s="4"/>
      <c r="B473" s="4"/>
      <c r="C473" s="4"/>
      <c r="D473" s="4"/>
      <c r="E473" s="4"/>
      <c r="F473" s="4"/>
      <c r="G473" s="4"/>
      <c r="H473" s="4"/>
    </row>
    <row r="474" spans="1:8" hidden="1" x14ac:dyDescent="0.25">
      <c r="A474" s="4"/>
      <c r="B474" s="4"/>
      <c r="C474" s="4"/>
      <c r="D474" s="4"/>
      <c r="E474" s="4"/>
      <c r="F474" s="4"/>
      <c r="G474" s="4"/>
      <c r="H474" s="4"/>
    </row>
    <row r="475" spans="1:8" hidden="1" x14ac:dyDescent="0.25">
      <c r="A475" s="4"/>
      <c r="B475" s="4"/>
      <c r="C475" s="4"/>
      <c r="D475" s="4"/>
      <c r="E475" s="4"/>
      <c r="F475" s="4"/>
      <c r="G475" s="4"/>
      <c r="H475" s="4"/>
    </row>
    <row r="476" spans="1:8" hidden="1" x14ac:dyDescent="0.25">
      <c r="A476" s="4"/>
      <c r="B476" s="4"/>
      <c r="C476" s="4"/>
      <c r="D476" s="4"/>
      <c r="E476" s="4"/>
      <c r="F476" s="4"/>
      <c r="G476" s="4"/>
      <c r="H476" s="4"/>
    </row>
    <row r="477" spans="1:8" hidden="1" x14ac:dyDescent="0.25">
      <c r="A477" s="4"/>
      <c r="B477" s="4"/>
      <c r="C477" s="4"/>
      <c r="D477" s="4"/>
      <c r="E477" s="4"/>
      <c r="F477" s="4"/>
      <c r="G477" s="4"/>
      <c r="H477" s="4"/>
    </row>
    <row r="478" spans="1:8" hidden="1" x14ac:dyDescent="0.25">
      <c r="A478" s="4"/>
      <c r="B478" s="4"/>
      <c r="C478" s="4"/>
      <c r="D478" s="4"/>
      <c r="E478" s="4"/>
      <c r="F478" s="4"/>
      <c r="G478" s="4"/>
      <c r="H478" s="4"/>
    </row>
    <row r="479" spans="1:8" hidden="1" x14ac:dyDescent="0.25">
      <c r="A479" s="4"/>
      <c r="B479" s="4"/>
      <c r="C479" s="4"/>
      <c r="D479" s="4"/>
      <c r="E479" s="4"/>
      <c r="F479" s="4"/>
      <c r="G479" s="4"/>
      <c r="H479" s="4"/>
    </row>
    <row r="480" spans="1:8" hidden="1" x14ac:dyDescent="0.25">
      <c r="A480" s="4"/>
      <c r="B480" s="4"/>
      <c r="C480" s="4"/>
      <c r="D480" s="4"/>
      <c r="E480" s="4"/>
      <c r="F480" s="4"/>
      <c r="G480" s="4"/>
      <c r="H480" s="4"/>
    </row>
    <row r="481" spans="1:8" hidden="1" x14ac:dyDescent="0.25">
      <c r="A481" s="4"/>
      <c r="B481" s="4"/>
      <c r="C481" s="4"/>
      <c r="D481" s="4"/>
      <c r="E481" s="4"/>
      <c r="F481" s="4"/>
      <c r="G481" s="4"/>
      <c r="H481" s="4"/>
    </row>
    <row r="482" spans="1:8" hidden="1" x14ac:dyDescent="0.25">
      <c r="A482" s="4"/>
      <c r="B482" s="4"/>
      <c r="C482" s="4"/>
      <c r="D482" s="4"/>
      <c r="E482" s="4"/>
      <c r="F482" s="4"/>
      <c r="G482" s="4"/>
      <c r="H482" s="4"/>
    </row>
    <row r="483" spans="1:8" hidden="1" x14ac:dyDescent="0.25">
      <c r="A483" s="4"/>
      <c r="B483" s="4"/>
      <c r="C483" s="4"/>
      <c r="D483" s="4"/>
      <c r="E483" s="4"/>
      <c r="F483" s="4"/>
      <c r="G483" s="4"/>
      <c r="H483" s="4"/>
    </row>
    <row r="484" spans="1:8" hidden="1" x14ac:dyDescent="0.25">
      <c r="A484" s="4"/>
      <c r="B484" s="4"/>
      <c r="C484" s="4"/>
      <c r="D484" s="4"/>
      <c r="E484" s="4"/>
      <c r="F484" s="4"/>
      <c r="G484" s="4"/>
      <c r="H484" s="4"/>
    </row>
    <row r="485" spans="1:8" hidden="1" x14ac:dyDescent="0.25">
      <c r="A485" s="4"/>
      <c r="B485" s="4"/>
      <c r="C485" s="4"/>
      <c r="D485" s="4"/>
      <c r="E485" s="4"/>
      <c r="F485" s="4"/>
      <c r="G485" s="4"/>
      <c r="H485" s="4"/>
    </row>
    <row r="486" spans="1:8" hidden="1" x14ac:dyDescent="0.25">
      <c r="A486" s="4"/>
      <c r="B486" s="4"/>
      <c r="C486" s="4"/>
      <c r="D486" s="4"/>
      <c r="E486" s="4"/>
      <c r="F486" s="4"/>
      <c r="G486" s="4"/>
      <c r="H486" s="4"/>
    </row>
    <row r="487" spans="1:8" hidden="1" x14ac:dyDescent="0.25">
      <c r="A487" s="4"/>
      <c r="B487" s="4"/>
      <c r="C487" s="4"/>
      <c r="D487" s="4"/>
      <c r="E487" s="4"/>
      <c r="F487" s="4"/>
      <c r="G487" s="4"/>
      <c r="H487" s="4"/>
    </row>
    <row r="488" spans="1:8" hidden="1" x14ac:dyDescent="0.25">
      <c r="A488" s="4"/>
      <c r="B488" s="4"/>
      <c r="C488" s="4"/>
      <c r="D488" s="4"/>
      <c r="E488" s="4"/>
      <c r="F488" s="4"/>
      <c r="G488" s="4"/>
      <c r="H488" s="4"/>
    </row>
    <row r="489" spans="1:8" hidden="1" x14ac:dyDescent="0.25">
      <c r="A489" s="4"/>
      <c r="B489" s="4"/>
      <c r="C489" s="4"/>
      <c r="D489" s="4"/>
      <c r="E489" s="4"/>
      <c r="F489" s="4"/>
      <c r="G489" s="4"/>
      <c r="H489" s="4"/>
    </row>
    <row r="490" spans="1:8" hidden="1" x14ac:dyDescent="0.25">
      <c r="A490" s="4"/>
      <c r="B490" s="4"/>
      <c r="C490" s="4"/>
      <c r="D490" s="4"/>
      <c r="E490" s="4"/>
      <c r="F490" s="4"/>
      <c r="G490" s="4"/>
      <c r="H490" s="4"/>
    </row>
    <row r="491" spans="1:8" hidden="1" x14ac:dyDescent="0.25">
      <c r="A491" s="4"/>
      <c r="B491" s="4"/>
      <c r="C491" s="4"/>
      <c r="D491" s="4"/>
      <c r="E491" s="4"/>
      <c r="F491" s="4"/>
      <c r="G491" s="4"/>
      <c r="H491" s="4"/>
    </row>
    <row r="492" spans="1:8" hidden="1" x14ac:dyDescent="0.25">
      <c r="A492" s="4"/>
      <c r="B492" s="4"/>
      <c r="C492" s="4"/>
      <c r="D492" s="4"/>
      <c r="E492" s="4"/>
      <c r="F492" s="4"/>
      <c r="G492" s="4"/>
      <c r="H492" s="4"/>
    </row>
    <row r="493" spans="1:8" hidden="1" x14ac:dyDescent="0.25">
      <c r="A493" s="4"/>
      <c r="B493" s="4"/>
      <c r="C493" s="4"/>
      <c r="D493" s="4"/>
      <c r="E493" s="4"/>
      <c r="F493" s="4"/>
      <c r="G493" s="4"/>
      <c r="H493" s="4"/>
    </row>
    <row r="494" spans="1:8" hidden="1" x14ac:dyDescent="0.25">
      <c r="A494" s="4"/>
      <c r="B494" s="4"/>
      <c r="C494" s="4"/>
      <c r="D494" s="4"/>
      <c r="E494" s="4"/>
      <c r="F494" s="4"/>
      <c r="G494" s="4"/>
      <c r="H494" s="4"/>
    </row>
    <row r="495" spans="1:8" hidden="1" x14ac:dyDescent="0.25">
      <c r="A495" s="4"/>
      <c r="B495" s="4"/>
      <c r="C495" s="4"/>
      <c r="D495" s="4"/>
      <c r="E495" s="4"/>
      <c r="F495" s="4"/>
      <c r="G495" s="4"/>
      <c r="H495" s="4"/>
    </row>
    <row r="496" spans="1:8" hidden="1" x14ac:dyDescent="0.25">
      <c r="A496" s="4"/>
      <c r="B496" s="4"/>
      <c r="C496" s="4"/>
      <c r="D496" s="4"/>
      <c r="E496" s="4"/>
      <c r="F496" s="4"/>
      <c r="G496" s="4"/>
      <c r="H496" s="4"/>
    </row>
    <row r="497" spans="1:8" hidden="1" x14ac:dyDescent="0.25">
      <c r="A497" s="4"/>
      <c r="B497" s="4"/>
      <c r="C497" s="4"/>
      <c r="D497" s="4"/>
      <c r="E497" s="4"/>
      <c r="F497" s="4"/>
      <c r="G497" s="4"/>
      <c r="H497" s="4"/>
    </row>
    <row r="498" spans="1:8" hidden="1" x14ac:dyDescent="0.25">
      <c r="A498" s="4"/>
      <c r="B498" s="4"/>
      <c r="C498" s="4"/>
      <c r="D498" s="4"/>
      <c r="E498" s="4"/>
      <c r="F498" s="4"/>
      <c r="G498" s="4"/>
      <c r="H498" s="4"/>
    </row>
    <row r="499" spans="1:8" hidden="1" x14ac:dyDescent="0.25">
      <c r="A499" s="4"/>
      <c r="B499" s="4"/>
      <c r="C499" s="4"/>
      <c r="D499" s="4"/>
      <c r="E499" s="4"/>
      <c r="F499" s="4"/>
      <c r="G499" s="4"/>
      <c r="H499" s="4"/>
    </row>
    <row r="500" spans="1:8" hidden="1" x14ac:dyDescent="0.25">
      <c r="A500" s="4"/>
      <c r="B500" s="4"/>
      <c r="C500" s="4"/>
      <c r="D500" s="4"/>
      <c r="E500" s="4"/>
      <c r="F500" s="4"/>
      <c r="G500" s="4"/>
      <c r="H500" s="4"/>
    </row>
    <row r="501" spans="1:8" hidden="1" x14ac:dyDescent="0.25">
      <c r="A501" s="4"/>
      <c r="B501" s="4"/>
      <c r="C501" s="4"/>
      <c r="D501" s="4"/>
      <c r="E501" s="4"/>
      <c r="F501" s="4"/>
      <c r="G501" s="4"/>
      <c r="H501" s="4"/>
    </row>
    <row r="502" spans="1:8" hidden="1" x14ac:dyDescent="0.25">
      <c r="A502" s="4"/>
      <c r="B502" s="4"/>
      <c r="C502" s="4"/>
      <c r="D502" s="4"/>
      <c r="E502" s="4"/>
      <c r="F502" s="4"/>
      <c r="G502" s="4"/>
      <c r="H502" s="4"/>
    </row>
    <row r="503" spans="1:8" hidden="1" x14ac:dyDescent="0.25">
      <c r="A503" s="4"/>
      <c r="B503" s="4"/>
      <c r="C503" s="4"/>
      <c r="D503" s="4"/>
      <c r="E503" s="4"/>
      <c r="F503" s="4"/>
      <c r="G503" s="4"/>
      <c r="H503" s="4"/>
    </row>
    <row r="504" spans="1:8" hidden="1" x14ac:dyDescent="0.25">
      <c r="A504" s="4"/>
      <c r="B504" s="4"/>
      <c r="C504" s="4"/>
      <c r="D504" s="4"/>
      <c r="E504" s="4"/>
      <c r="F504" s="4"/>
      <c r="G504" s="4"/>
      <c r="H504" s="4"/>
    </row>
    <row r="505" spans="1:8" hidden="1" x14ac:dyDescent="0.25">
      <c r="A505" s="4"/>
      <c r="B505" s="4"/>
      <c r="C505" s="4"/>
      <c r="D505" s="4"/>
      <c r="E505" s="4"/>
      <c r="F505" s="4"/>
      <c r="G505" s="4"/>
      <c r="H505" s="4"/>
    </row>
    <row r="506" spans="1:8" hidden="1" x14ac:dyDescent="0.25">
      <c r="A506" s="4"/>
      <c r="B506" s="4"/>
      <c r="C506" s="4"/>
      <c r="D506" s="4"/>
      <c r="E506" s="4"/>
      <c r="F506" s="4"/>
      <c r="G506" s="4"/>
      <c r="H506" s="4"/>
    </row>
    <row r="507" spans="1:8" hidden="1" x14ac:dyDescent="0.25">
      <c r="A507" s="4"/>
      <c r="B507" s="4"/>
      <c r="C507" s="4"/>
      <c r="D507" s="4"/>
      <c r="E507" s="4"/>
      <c r="F507" s="4"/>
      <c r="G507" s="4"/>
      <c r="H507" s="4"/>
    </row>
    <row r="508" spans="1:8" hidden="1" x14ac:dyDescent="0.25">
      <c r="A508" s="4"/>
      <c r="B508" s="4"/>
      <c r="C508" s="4"/>
      <c r="D508" s="4"/>
      <c r="E508" s="4"/>
      <c r="F508" s="4"/>
      <c r="G508" s="4"/>
      <c r="H508" s="4"/>
    </row>
    <row r="509" spans="1:8" hidden="1" x14ac:dyDescent="0.25">
      <c r="A509" s="4"/>
      <c r="B509" s="4"/>
      <c r="C509" s="4"/>
      <c r="D509" s="4"/>
      <c r="E509" s="4"/>
      <c r="F509" s="4"/>
      <c r="G509" s="4"/>
      <c r="H509" s="4"/>
    </row>
    <row r="510" spans="1:8" hidden="1" x14ac:dyDescent="0.25">
      <c r="A510" s="4"/>
      <c r="B510" s="4"/>
      <c r="C510" s="4"/>
      <c r="D510" s="4"/>
      <c r="E510" s="4"/>
      <c r="F510" s="4"/>
      <c r="G510" s="4"/>
      <c r="H510" s="4"/>
    </row>
    <row r="511" spans="1:8" hidden="1" x14ac:dyDescent="0.25">
      <c r="A511" s="4"/>
      <c r="B511" s="4"/>
      <c r="C511" s="4"/>
      <c r="D511" s="4"/>
      <c r="E511" s="4"/>
      <c r="F511" s="4"/>
      <c r="G511" s="4"/>
      <c r="H511" s="4"/>
    </row>
    <row r="512" spans="1:8" hidden="1" x14ac:dyDescent="0.25">
      <c r="A512" s="4"/>
      <c r="B512" s="4"/>
      <c r="C512" s="4"/>
      <c r="D512" s="4"/>
      <c r="E512" s="4"/>
      <c r="F512" s="4"/>
      <c r="G512" s="4"/>
      <c r="H512" s="4"/>
    </row>
    <row r="513" spans="1:8" hidden="1" x14ac:dyDescent="0.25">
      <c r="A513" s="4"/>
      <c r="B513" s="4"/>
      <c r="C513" s="4"/>
      <c r="D513" s="4"/>
      <c r="E513" s="4"/>
      <c r="F513" s="4"/>
      <c r="G513" s="4"/>
      <c r="H513" s="4"/>
    </row>
    <row r="514" spans="1:8" hidden="1" x14ac:dyDescent="0.25">
      <c r="A514" s="4"/>
      <c r="B514" s="4"/>
      <c r="C514" s="4"/>
      <c r="D514" s="4"/>
      <c r="E514" s="4"/>
      <c r="F514" s="4"/>
      <c r="G514" s="4"/>
      <c r="H514" s="4"/>
    </row>
    <row r="515" spans="1:8" hidden="1" x14ac:dyDescent="0.25">
      <c r="A515" s="4"/>
      <c r="B515" s="4"/>
      <c r="C515" s="4"/>
      <c r="D515" s="4"/>
      <c r="E515" s="4"/>
      <c r="F515" s="4"/>
      <c r="G515" s="4"/>
      <c r="H515" s="4"/>
    </row>
    <row r="516" spans="1:8" hidden="1" x14ac:dyDescent="0.25">
      <c r="A516" s="4"/>
      <c r="B516" s="4"/>
      <c r="C516" s="4"/>
      <c r="D516" s="4"/>
      <c r="E516" s="4"/>
      <c r="F516" s="4"/>
      <c r="G516" s="4"/>
      <c r="H516" s="4"/>
    </row>
    <row r="517" spans="1:8" hidden="1" x14ac:dyDescent="0.25">
      <c r="A517" s="4"/>
      <c r="B517" s="4"/>
      <c r="C517" s="4"/>
      <c r="D517" s="4"/>
      <c r="E517" s="4"/>
      <c r="F517" s="4"/>
      <c r="G517" s="4"/>
      <c r="H517" s="4"/>
    </row>
    <row r="518" spans="1:8" hidden="1" x14ac:dyDescent="0.25">
      <c r="A518" s="4"/>
      <c r="B518" s="4"/>
      <c r="C518" s="4"/>
      <c r="D518" s="4"/>
      <c r="E518" s="4"/>
      <c r="F518" s="4"/>
      <c r="G518" s="4"/>
      <c r="H518" s="4"/>
    </row>
    <row r="519" spans="1:8" hidden="1" x14ac:dyDescent="0.25">
      <c r="A519" s="4"/>
      <c r="B519" s="4"/>
      <c r="C519" s="4"/>
      <c r="D519" s="4"/>
      <c r="E519" s="4"/>
      <c r="F519" s="4"/>
      <c r="G519" s="4"/>
      <c r="H519" s="4"/>
    </row>
    <row r="520" spans="1:8" hidden="1" x14ac:dyDescent="0.25">
      <c r="A520" s="4"/>
      <c r="B520" s="4"/>
      <c r="C520" s="4"/>
      <c r="D520" s="4"/>
      <c r="E520" s="4"/>
      <c r="F520" s="4"/>
      <c r="G520" s="4"/>
      <c r="H520" s="4"/>
    </row>
    <row r="521" spans="1:8" hidden="1" x14ac:dyDescent="0.25">
      <c r="A521" s="4"/>
      <c r="B521" s="4"/>
      <c r="C521" s="4"/>
      <c r="D521" s="4"/>
      <c r="E521" s="4"/>
      <c r="F521" s="4"/>
      <c r="G521" s="4"/>
      <c r="H521" s="4"/>
    </row>
    <row r="522" spans="1:8" hidden="1" x14ac:dyDescent="0.25">
      <c r="A522" s="4"/>
      <c r="B522" s="4"/>
      <c r="C522" s="4"/>
      <c r="D522" s="4"/>
      <c r="E522" s="4"/>
      <c r="F522" s="4"/>
      <c r="G522" s="4"/>
      <c r="H522" s="4"/>
    </row>
    <row r="523" spans="1:8" hidden="1" x14ac:dyDescent="0.25">
      <c r="A523" s="4"/>
      <c r="B523" s="4"/>
      <c r="C523" s="4"/>
      <c r="D523" s="4"/>
      <c r="E523" s="4"/>
      <c r="F523" s="4"/>
      <c r="G523" s="4"/>
      <c r="H523" s="4"/>
    </row>
    <row r="524" spans="1:8" hidden="1" x14ac:dyDescent="0.25">
      <c r="A524" s="4"/>
      <c r="B524" s="4"/>
      <c r="C524" s="4"/>
      <c r="D524" s="4"/>
      <c r="E524" s="4"/>
      <c r="F524" s="4"/>
      <c r="G524" s="4"/>
      <c r="H524" s="4"/>
    </row>
    <row r="525" spans="1:8" hidden="1" x14ac:dyDescent="0.25">
      <c r="A525" s="4"/>
      <c r="B525" s="4"/>
      <c r="C525" s="4"/>
      <c r="D525" s="4"/>
      <c r="E525" s="4"/>
      <c r="F525" s="4"/>
      <c r="G525" s="4"/>
      <c r="H525" s="4"/>
    </row>
    <row r="526" spans="1:8" hidden="1" x14ac:dyDescent="0.25">
      <c r="A526" s="4"/>
      <c r="B526" s="4"/>
      <c r="C526" s="4"/>
      <c r="D526" s="4"/>
      <c r="E526" s="4"/>
      <c r="F526" s="4"/>
      <c r="G526" s="4"/>
      <c r="H526" s="4"/>
    </row>
    <row r="527" spans="1:8" hidden="1" x14ac:dyDescent="0.25">
      <c r="A527" s="4"/>
      <c r="B527" s="4"/>
      <c r="C527" s="4"/>
      <c r="D527" s="4"/>
      <c r="E527" s="4"/>
      <c r="F527" s="4"/>
      <c r="G527" s="4"/>
      <c r="H527" s="4"/>
    </row>
    <row r="528" spans="1:8" hidden="1" x14ac:dyDescent="0.25">
      <c r="A528" s="4"/>
      <c r="B528" s="4"/>
      <c r="C528" s="4"/>
      <c r="D528" s="4"/>
      <c r="E528" s="4"/>
      <c r="F528" s="4"/>
      <c r="G528" s="4"/>
      <c r="H528" s="4"/>
    </row>
    <row r="529" spans="1:8" hidden="1" x14ac:dyDescent="0.25">
      <c r="A529" s="4"/>
      <c r="B529" s="4"/>
      <c r="C529" s="4"/>
      <c r="D529" s="4"/>
      <c r="E529" s="4"/>
      <c r="F529" s="4"/>
      <c r="G529" s="4"/>
      <c r="H529" s="4"/>
    </row>
    <row r="530" spans="1:8" hidden="1" x14ac:dyDescent="0.25">
      <c r="A530" s="4"/>
      <c r="B530" s="4"/>
      <c r="C530" s="4"/>
      <c r="D530" s="4"/>
      <c r="E530" s="4"/>
      <c r="F530" s="4"/>
      <c r="G530" s="4"/>
      <c r="H530" s="4"/>
    </row>
    <row r="531" spans="1:8" hidden="1" x14ac:dyDescent="0.25">
      <c r="A531" s="4"/>
      <c r="B531" s="4"/>
      <c r="C531" s="4"/>
      <c r="D531" s="4"/>
      <c r="E531" s="4"/>
      <c r="F531" s="4"/>
      <c r="G531" s="4"/>
      <c r="H531" s="4"/>
    </row>
    <row r="532" spans="1:8" hidden="1" x14ac:dyDescent="0.25">
      <c r="A532" s="4"/>
      <c r="B532" s="4"/>
      <c r="C532" s="4"/>
      <c r="D532" s="4"/>
      <c r="E532" s="4"/>
      <c r="F532" s="4"/>
      <c r="G532" s="4"/>
      <c r="H532" s="4"/>
    </row>
    <row r="533" spans="1:8" hidden="1" x14ac:dyDescent="0.25">
      <c r="A533" s="4"/>
      <c r="B533" s="4"/>
      <c r="C533" s="4"/>
      <c r="D533" s="4"/>
      <c r="E533" s="4"/>
      <c r="F533" s="4"/>
      <c r="G533" s="4"/>
      <c r="H533" s="4"/>
    </row>
    <row r="534" spans="1:8" hidden="1" x14ac:dyDescent="0.25">
      <c r="A534" s="4"/>
      <c r="B534" s="4"/>
      <c r="C534" s="4"/>
      <c r="D534" s="4"/>
      <c r="E534" s="4"/>
      <c r="F534" s="4"/>
      <c r="G534" s="4"/>
      <c r="H534" s="4"/>
    </row>
    <row r="535" spans="1:8" hidden="1" x14ac:dyDescent="0.25">
      <c r="A535" s="4"/>
      <c r="B535" s="4"/>
      <c r="C535" s="4"/>
      <c r="D535" s="4"/>
      <c r="E535" s="4"/>
      <c r="F535" s="4"/>
      <c r="G535" s="4"/>
      <c r="H535" s="4"/>
    </row>
    <row r="536" spans="1:8" hidden="1" x14ac:dyDescent="0.25">
      <c r="A536" s="4"/>
      <c r="B536" s="4"/>
      <c r="C536" s="4"/>
      <c r="D536" s="4"/>
      <c r="E536" s="4"/>
      <c r="F536" s="4"/>
      <c r="G536" s="4"/>
      <c r="H536" s="4"/>
    </row>
    <row r="537" spans="1:8" hidden="1" x14ac:dyDescent="0.25">
      <c r="A537" s="4"/>
      <c r="B537" s="4"/>
      <c r="C537" s="4"/>
      <c r="D537" s="4"/>
      <c r="E537" s="4"/>
      <c r="F537" s="4"/>
      <c r="G537" s="4"/>
      <c r="H537" s="4"/>
    </row>
    <row r="538" spans="1:8" hidden="1" x14ac:dyDescent="0.25">
      <c r="A538" s="4"/>
      <c r="B538" s="4"/>
      <c r="C538" s="4"/>
      <c r="D538" s="4"/>
      <c r="E538" s="4"/>
      <c r="F538" s="4"/>
      <c r="G538" s="4"/>
      <c r="H538" s="4"/>
    </row>
    <row r="539" spans="1:8" hidden="1" x14ac:dyDescent="0.25">
      <c r="A539" s="4"/>
      <c r="B539" s="4"/>
      <c r="C539" s="4"/>
      <c r="D539" s="4"/>
      <c r="E539" s="4"/>
      <c r="F539" s="4"/>
      <c r="G539" s="4"/>
      <c r="H539" s="4"/>
    </row>
    <row r="540" spans="1:8" hidden="1" x14ac:dyDescent="0.25">
      <c r="A540" s="4"/>
      <c r="B540" s="4"/>
      <c r="C540" s="4"/>
      <c r="D540" s="4"/>
      <c r="E540" s="4"/>
      <c r="F540" s="4"/>
      <c r="G540" s="4"/>
      <c r="H540" s="4"/>
    </row>
    <row r="541" spans="1:8" hidden="1" x14ac:dyDescent="0.25">
      <c r="A541" s="4"/>
      <c r="B541" s="4"/>
      <c r="C541" s="4"/>
      <c r="D541" s="4"/>
      <c r="E541" s="4"/>
      <c r="F541" s="4"/>
      <c r="G541" s="4"/>
      <c r="H541" s="4"/>
    </row>
    <row r="542" spans="1:8" hidden="1" x14ac:dyDescent="0.25">
      <c r="A542" s="4"/>
      <c r="B542" s="4"/>
      <c r="C542" s="4"/>
      <c r="D542" s="4"/>
      <c r="E542" s="4"/>
      <c r="F542" s="4"/>
      <c r="G542" s="4"/>
      <c r="H542" s="4"/>
    </row>
    <row r="543" spans="1:8" hidden="1" x14ac:dyDescent="0.25">
      <c r="A543" s="4"/>
      <c r="B543" s="4"/>
      <c r="C543" s="4"/>
      <c r="D543" s="4"/>
      <c r="E543" s="4"/>
      <c r="F543" s="4"/>
      <c r="G543" s="4"/>
      <c r="H543" s="4"/>
    </row>
    <row r="544" spans="1:8" hidden="1" x14ac:dyDescent="0.25">
      <c r="A544" s="4"/>
      <c r="B544" s="4"/>
      <c r="C544" s="4"/>
      <c r="D544" s="4"/>
      <c r="E544" s="4"/>
      <c r="F544" s="4"/>
      <c r="G544" s="4"/>
      <c r="H544" s="4"/>
    </row>
    <row r="545" spans="1:8" hidden="1" x14ac:dyDescent="0.25">
      <c r="A545" s="4"/>
      <c r="B545" s="4"/>
      <c r="C545" s="4"/>
      <c r="D545" s="4"/>
      <c r="E545" s="4"/>
      <c r="F545" s="4"/>
      <c r="G545" s="4"/>
      <c r="H545" s="4"/>
    </row>
    <row r="546" spans="1:8" hidden="1" x14ac:dyDescent="0.25">
      <c r="A546" s="4"/>
      <c r="B546" s="4"/>
      <c r="C546" s="4"/>
      <c r="D546" s="4"/>
      <c r="E546" s="4"/>
      <c r="F546" s="4"/>
      <c r="G546" s="4"/>
      <c r="H546" s="4"/>
    </row>
    <row r="547" spans="1:8" hidden="1" x14ac:dyDescent="0.25">
      <c r="A547" s="4"/>
      <c r="B547" s="4"/>
      <c r="C547" s="4"/>
      <c r="D547" s="4"/>
      <c r="E547" s="4"/>
      <c r="F547" s="4"/>
      <c r="G547" s="4"/>
      <c r="H547" s="4"/>
    </row>
    <row r="548" spans="1:8" hidden="1" x14ac:dyDescent="0.25">
      <c r="A548" s="4"/>
      <c r="B548" s="4"/>
      <c r="C548" s="4"/>
      <c r="D548" s="4"/>
      <c r="E548" s="4"/>
      <c r="F548" s="4"/>
      <c r="G548" s="4"/>
      <c r="H548" s="4"/>
    </row>
    <row r="549" spans="1:8" hidden="1" x14ac:dyDescent="0.25">
      <c r="A549" s="4"/>
      <c r="B549" s="4"/>
      <c r="C549" s="4"/>
      <c r="D549" s="4"/>
      <c r="E549" s="4"/>
      <c r="F549" s="4"/>
      <c r="G549" s="4"/>
      <c r="H549" s="4"/>
    </row>
    <row r="550" spans="1:8" hidden="1" x14ac:dyDescent="0.25">
      <c r="A550" s="4"/>
      <c r="B550" s="4"/>
      <c r="C550" s="4"/>
      <c r="D550" s="4"/>
      <c r="E550" s="4"/>
      <c r="F550" s="4"/>
      <c r="G550" s="4"/>
      <c r="H550" s="4"/>
    </row>
    <row r="551" spans="1:8" hidden="1" x14ac:dyDescent="0.25">
      <c r="A551" s="4"/>
      <c r="B551" s="4"/>
      <c r="C551" s="4"/>
      <c r="D551" s="4"/>
      <c r="E551" s="4"/>
      <c r="F551" s="4"/>
      <c r="G551" s="4"/>
      <c r="H551" s="4"/>
    </row>
    <row r="552" spans="1:8" hidden="1" x14ac:dyDescent="0.25">
      <c r="A552" s="4"/>
      <c r="B552" s="4"/>
      <c r="C552" s="4"/>
      <c r="D552" s="4"/>
      <c r="E552" s="4"/>
      <c r="F552" s="4"/>
      <c r="G552" s="4"/>
      <c r="H552" s="4"/>
    </row>
    <row r="553" spans="1:8" hidden="1" x14ac:dyDescent="0.25">
      <c r="A553" s="4"/>
      <c r="B553" s="4"/>
      <c r="C553" s="4"/>
      <c r="D553" s="4"/>
      <c r="E553" s="4"/>
      <c r="F553" s="4"/>
      <c r="G553" s="4"/>
      <c r="H553" s="4"/>
    </row>
    <row r="554" spans="1:8" hidden="1" x14ac:dyDescent="0.25">
      <c r="A554" s="4"/>
      <c r="B554" s="4"/>
      <c r="C554" s="4"/>
      <c r="D554" s="4"/>
      <c r="E554" s="4"/>
      <c r="F554" s="4"/>
      <c r="G554" s="4"/>
      <c r="H554" s="4"/>
    </row>
    <row r="555" spans="1:8" hidden="1" x14ac:dyDescent="0.25">
      <c r="A555" s="4"/>
      <c r="B555" s="4"/>
      <c r="C555" s="4"/>
      <c r="D555" s="4"/>
      <c r="E555" s="4"/>
      <c r="F555" s="4"/>
      <c r="G555" s="4"/>
      <c r="H555" s="4"/>
    </row>
    <row r="556" spans="1:8" hidden="1" x14ac:dyDescent="0.25">
      <c r="A556" s="4"/>
      <c r="B556" s="4"/>
      <c r="C556" s="4"/>
      <c r="D556" s="4"/>
      <c r="E556" s="4"/>
      <c r="F556" s="4"/>
      <c r="G556" s="4"/>
      <c r="H556" s="4"/>
    </row>
    <row r="557" spans="1:8" hidden="1" x14ac:dyDescent="0.25">
      <c r="A557" s="4"/>
      <c r="B557" s="4"/>
      <c r="C557" s="4"/>
      <c r="D557" s="4"/>
      <c r="E557" s="4"/>
      <c r="F557" s="4"/>
      <c r="G557" s="4"/>
      <c r="H557" s="4"/>
    </row>
    <row r="558" spans="1:8" hidden="1" x14ac:dyDescent="0.25">
      <c r="A558" s="4"/>
      <c r="B558" s="4"/>
      <c r="C558" s="4"/>
      <c r="D558" s="4"/>
      <c r="E558" s="4"/>
      <c r="F558" s="4"/>
      <c r="G558" s="4"/>
      <c r="H558" s="4"/>
    </row>
    <row r="559" spans="1:8" hidden="1" x14ac:dyDescent="0.25">
      <c r="A559" s="4"/>
      <c r="B559" s="4"/>
      <c r="C559" s="4"/>
      <c r="D559" s="4"/>
      <c r="E559" s="4"/>
      <c r="F559" s="4"/>
      <c r="G559" s="4"/>
      <c r="H559" s="4"/>
    </row>
    <row r="560" spans="1:8" hidden="1" x14ac:dyDescent="0.25">
      <c r="A560" s="4"/>
      <c r="B560" s="4"/>
      <c r="C560" s="4"/>
      <c r="D560" s="4"/>
      <c r="E560" s="4"/>
      <c r="F560" s="4"/>
      <c r="G560" s="4"/>
      <c r="H560" s="4"/>
    </row>
    <row r="561" spans="1:8" hidden="1" x14ac:dyDescent="0.25">
      <c r="A561" s="4"/>
      <c r="B561" s="4"/>
      <c r="C561" s="4"/>
      <c r="D561" s="4"/>
      <c r="E561" s="4"/>
      <c r="F561" s="4"/>
      <c r="G561" s="4"/>
      <c r="H561" s="4"/>
    </row>
    <row r="562" spans="1:8" hidden="1" x14ac:dyDescent="0.25">
      <c r="A562" s="4"/>
      <c r="B562" s="4"/>
      <c r="C562" s="4"/>
      <c r="D562" s="4"/>
      <c r="E562" s="4"/>
      <c r="F562" s="4"/>
      <c r="G562" s="4"/>
      <c r="H562" s="4"/>
    </row>
    <row r="563" spans="1:8" hidden="1" x14ac:dyDescent="0.25">
      <c r="A563" s="4"/>
      <c r="B563" s="4"/>
      <c r="C563" s="4"/>
      <c r="D563" s="4"/>
      <c r="E563" s="4"/>
      <c r="F563" s="4"/>
      <c r="G563" s="4"/>
      <c r="H563" s="4"/>
    </row>
    <row r="564" spans="1:8" hidden="1" x14ac:dyDescent="0.25">
      <c r="A564" s="4"/>
      <c r="B564" s="4"/>
      <c r="C564" s="4"/>
      <c r="D564" s="4"/>
      <c r="E564" s="4"/>
      <c r="F564" s="4"/>
      <c r="G564" s="4"/>
      <c r="H564" s="4"/>
    </row>
    <row r="565" spans="1:8" hidden="1" x14ac:dyDescent="0.25">
      <c r="A565" s="4"/>
      <c r="B565" s="4"/>
      <c r="C565" s="4"/>
      <c r="D565" s="4"/>
      <c r="E565" s="4"/>
      <c r="F565" s="4"/>
      <c r="G565" s="4"/>
      <c r="H565" s="4"/>
    </row>
    <row r="566" spans="1:8" hidden="1" x14ac:dyDescent="0.25">
      <c r="A566" s="4"/>
      <c r="B566" s="4"/>
      <c r="C566" s="4"/>
      <c r="D566" s="4"/>
      <c r="E566" s="4"/>
      <c r="F566" s="4"/>
      <c r="G566" s="4"/>
      <c r="H566" s="4"/>
    </row>
    <row r="567" spans="1:8" hidden="1" x14ac:dyDescent="0.25">
      <c r="A567" s="4"/>
      <c r="B567" s="4"/>
      <c r="C567" s="4"/>
      <c r="D567" s="4"/>
      <c r="E567" s="4"/>
      <c r="F567" s="4"/>
      <c r="G567" s="4"/>
      <c r="H567" s="4"/>
    </row>
    <row r="568" spans="1:8" hidden="1" x14ac:dyDescent="0.25">
      <c r="A568" s="4"/>
      <c r="B568" s="4"/>
      <c r="C568" s="4"/>
      <c r="D568" s="4"/>
      <c r="E568" s="4"/>
      <c r="F568" s="4"/>
      <c r="G568" s="4"/>
      <c r="H568" s="4"/>
    </row>
    <row r="569" spans="1:8" hidden="1" x14ac:dyDescent="0.25">
      <c r="A569" s="4"/>
      <c r="B569" s="4"/>
      <c r="C569" s="4"/>
      <c r="D569" s="4"/>
      <c r="E569" s="4"/>
      <c r="F569" s="4"/>
      <c r="G569" s="4"/>
      <c r="H569" s="4"/>
    </row>
    <row r="570" spans="1:8" hidden="1" x14ac:dyDescent="0.25">
      <c r="A570" s="4"/>
      <c r="B570" s="4"/>
      <c r="C570" s="4"/>
      <c r="D570" s="4"/>
      <c r="E570" s="4"/>
      <c r="F570" s="4"/>
      <c r="G570" s="4"/>
      <c r="H570" s="4"/>
    </row>
    <row r="571" spans="1:8" hidden="1" x14ac:dyDescent="0.25">
      <c r="A571" s="4"/>
      <c r="B571" s="4"/>
      <c r="C571" s="4"/>
      <c r="D571" s="4"/>
      <c r="E571" s="4"/>
      <c r="F571" s="4"/>
      <c r="G571" s="4"/>
      <c r="H571" s="4"/>
    </row>
    <row r="572" spans="1:8" hidden="1" x14ac:dyDescent="0.25">
      <c r="A572" s="4"/>
      <c r="B572" s="4"/>
      <c r="C572" s="4"/>
      <c r="D572" s="4"/>
      <c r="E572" s="4"/>
      <c r="F572" s="4"/>
      <c r="G572" s="4"/>
      <c r="H572" s="4"/>
    </row>
    <row r="573" spans="1:8" hidden="1" x14ac:dyDescent="0.25">
      <c r="A573" s="4"/>
      <c r="B573" s="4"/>
      <c r="C573" s="4"/>
      <c r="D573" s="4"/>
      <c r="E573" s="4"/>
      <c r="F573" s="4"/>
      <c r="G573" s="4"/>
      <c r="H573" s="4"/>
    </row>
    <row r="574" spans="1:8" hidden="1" x14ac:dyDescent="0.25">
      <c r="A574" s="4"/>
      <c r="B574" s="4"/>
      <c r="C574" s="4"/>
      <c r="D574" s="4"/>
      <c r="E574" s="4"/>
      <c r="F574" s="4"/>
      <c r="G574" s="4"/>
      <c r="H574" s="4"/>
    </row>
    <row r="575" spans="1:8" hidden="1" x14ac:dyDescent="0.25">
      <c r="A575" s="4"/>
      <c r="B575" s="4"/>
      <c r="C575" s="4"/>
      <c r="D575" s="4"/>
      <c r="E575" s="4"/>
      <c r="F575" s="4"/>
      <c r="G575" s="4"/>
      <c r="H575" s="4"/>
    </row>
    <row r="576" spans="1:8" hidden="1" x14ac:dyDescent="0.25">
      <c r="A576" s="4"/>
      <c r="B576" s="4"/>
      <c r="C576" s="4"/>
      <c r="D576" s="4"/>
      <c r="E576" s="4"/>
      <c r="F576" s="4"/>
      <c r="G576" s="4"/>
      <c r="H576" s="4"/>
    </row>
    <row r="577" spans="1:8" hidden="1" x14ac:dyDescent="0.25">
      <c r="A577" s="4"/>
      <c r="B577" s="4"/>
      <c r="C577" s="4"/>
      <c r="D577" s="4"/>
      <c r="E577" s="4"/>
      <c r="F577" s="4"/>
      <c r="G577" s="4"/>
      <c r="H577" s="4"/>
    </row>
    <row r="578" spans="1:8" hidden="1" x14ac:dyDescent="0.25">
      <c r="A578" s="4"/>
      <c r="B578" s="4"/>
      <c r="C578" s="4"/>
      <c r="D578" s="4"/>
      <c r="E578" s="4"/>
      <c r="F578" s="4"/>
      <c r="G578" s="4"/>
      <c r="H578" s="4"/>
    </row>
    <row r="579" spans="1:8" hidden="1" x14ac:dyDescent="0.25">
      <c r="A579" s="4"/>
      <c r="B579" s="4"/>
      <c r="C579" s="4"/>
      <c r="D579" s="4"/>
      <c r="E579" s="4"/>
      <c r="F579" s="4"/>
      <c r="G579" s="4"/>
      <c r="H579" s="4"/>
    </row>
    <row r="580" spans="1:8" hidden="1" x14ac:dyDescent="0.25">
      <c r="A580" s="4"/>
      <c r="B580" s="4"/>
      <c r="C580" s="4"/>
      <c r="D580" s="4"/>
      <c r="E580" s="4"/>
      <c r="F580" s="4"/>
      <c r="G580" s="4"/>
      <c r="H580" s="4"/>
    </row>
    <row r="581" spans="1:8" hidden="1" x14ac:dyDescent="0.25">
      <c r="A581" s="4"/>
      <c r="B581" s="4"/>
      <c r="C581" s="4"/>
      <c r="D581" s="4"/>
      <c r="E581" s="4"/>
      <c r="F581" s="4"/>
      <c r="G581" s="4"/>
      <c r="H581" s="4"/>
    </row>
    <row r="582" spans="1:8" hidden="1" x14ac:dyDescent="0.25">
      <c r="A582" s="4"/>
      <c r="B582" s="4"/>
      <c r="C582" s="4"/>
      <c r="D582" s="4"/>
      <c r="E582" s="4"/>
      <c r="F582" s="4"/>
      <c r="G582" s="4"/>
      <c r="H582" s="4"/>
    </row>
    <row r="583" spans="1:8" hidden="1" x14ac:dyDescent="0.25">
      <c r="A583" s="4"/>
      <c r="B583" s="4"/>
      <c r="C583" s="4"/>
      <c r="D583" s="4"/>
      <c r="E583" s="4"/>
      <c r="F583" s="4"/>
      <c r="G583" s="4"/>
      <c r="H583" s="4"/>
    </row>
    <row r="584" spans="1:8" hidden="1" x14ac:dyDescent="0.25">
      <c r="A584" s="4"/>
      <c r="B584" s="4"/>
      <c r="C584" s="4"/>
      <c r="D584" s="4"/>
      <c r="E584" s="4"/>
      <c r="F584" s="4"/>
      <c r="G584" s="4"/>
      <c r="H584" s="4"/>
    </row>
    <row r="585" spans="1:8" hidden="1" x14ac:dyDescent="0.25">
      <c r="A585" s="4"/>
      <c r="B585" s="4"/>
      <c r="C585" s="4"/>
      <c r="D585" s="4"/>
      <c r="E585" s="4"/>
      <c r="F585" s="4"/>
      <c r="G585" s="4"/>
      <c r="H585" s="4"/>
    </row>
    <row r="586" spans="1:8" hidden="1" x14ac:dyDescent="0.25">
      <c r="A586" s="4"/>
      <c r="B586" s="4"/>
      <c r="C586" s="4"/>
      <c r="D586" s="4"/>
      <c r="E586" s="4"/>
      <c r="F586" s="4"/>
      <c r="G586" s="4"/>
      <c r="H586" s="4"/>
    </row>
    <row r="587" spans="1:8" hidden="1" x14ac:dyDescent="0.25">
      <c r="A587" s="4"/>
      <c r="B587" s="4"/>
      <c r="C587" s="4"/>
      <c r="D587" s="4"/>
      <c r="E587" s="4"/>
      <c r="F587" s="4"/>
      <c r="G587" s="4"/>
      <c r="H587" s="4"/>
    </row>
    <row r="588" spans="1:8" hidden="1" x14ac:dyDescent="0.25">
      <c r="A588" s="4"/>
      <c r="B588" s="4"/>
      <c r="C588" s="4"/>
      <c r="D588" s="4"/>
      <c r="E588" s="4"/>
      <c r="F588" s="4"/>
      <c r="G588" s="4"/>
      <c r="H588" s="4"/>
    </row>
    <row r="589" spans="1:8" hidden="1" x14ac:dyDescent="0.25">
      <c r="A589" s="4"/>
      <c r="B589" s="4"/>
      <c r="C589" s="4"/>
      <c r="D589" s="4"/>
      <c r="E589" s="4"/>
      <c r="F589" s="4"/>
      <c r="G589" s="4"/>
      <c r="H589" s="4"/>
    </row>
    <row r="590" spans="1:8" hidden="1" x14ac:dyDescent="0.25">
      <c r="A590" s="4"/>
      <c r="B590" s="4"/>
      <c r="C590" s="4"/>
      <c r="D590" s="4"/>
      <c r="E590" s="4"/>
      <c r="F590" s="4"/>
      <c r="G590" s="4"/>
      <c r="H590" s="4"/>
    </row>
    <row r="591" spans="1:8" hidden="1" x14ac:dyDescent="0.25">
      <c r="A591" s="4"/>
      <c r="B591" s="4"/>
      <c r="C591" s="4"/>
      <c r="D591" s="4"/>
      <c r="E591" s="4"/>
      <c r="F591" s="4"/>
      <c r="G591" s="4"/>
      <c r="H591" s="4"/>
    </row>
    <row r="592" spans="1:8" hidden="1" x14ac:dyDescent="0.25">
      <c r="A592" s="4"/>
      <c r="B592" s="4"/>
      <c r="C592" s="4"/>
      <c r="D592" s="4"/>
      <c r="E592" s="4"/>
      <c r="F592" s="4"/>
      <c r="G592" s="4"/>
      <c r="H592" s="4"/>
    </row>
    <row r="593" spans="1:8" hidden="1" x14ac:dyDescent="0.25">
      <c r="A593" s="4"/>
      <c r="B593" s="4"/>
      <c r="C593" s="4"/>
      <c r="D593" s="4"/>
      <c r="E593" s="4"/>
      <c r="F593" s="4"/>
      <c r="G593" s="4"/>
      <c r="H593" s="4"/>
    </row>
    <row r="594" spans="1:8" hidden="1" x14ac:dyDescent="0.25">
      <c r="A594" s="4"/>
      <c r="B594" s="4"/>
      <c r="C594" s="4"/>
      <c r="D594" s="4"/>
      <c r="E594" s="4"/>
      <c r="F594" s="4"/>
      <c r="G594" s="4"/>
      <c r="H594" s="4"/>
    </row>
    <row r="595" spans="1:8" hidden="1" x14ac:dyDescent="0.25">
      <c r="A595" s="4"/>
      <c r="B595" s="4"/>
      <c r="C595" s="4"/>
      <c r="D595" s="4"/>
      <c r="E595" s="4"/>
      <c r="F595" s="4"/>
      <c r="G595" s="4"/>
      <c r="H595" s="4"/>
    </row>
    <row r="596" spans="1:8" hidden="1" x14ac:dyDescent="0.25">
      <c r="A596" s="4"/>
      <c r="B596" s="4"/>
      <c r="C596" s="4"/>
      <c r="D596" s="4"/>
      <c r="E596" s="4"/>
      <c r="F596" s="4"/>
      <c r="G596" s="4"/>
      <c r="H596" s="4"/>
    </row>
    <row r="597" spans="1:8" hidden="1" x14ac:dyDescent="0.25">
      <c r="A597" s="4"/>
      <c r="B597" s="4"/>
      <c r="C597" s="4"/>
      <c r="D597" s="4"/>
      <c r="E597" s="4"/>
      <c r="F597" s="4"/>
      <c r="G597" s="4"/>
      <c r="H597" s="4"/>
    </row>
    <row r="598" spans="1:8" hidden="1" x14ac:dyDescent="0.25">
      <c r="A598" s="4"/>
      <c r="B598" s="4"/>
      <c r="C598" s="4"/>
      <c r="D598" s="4"/>
      <c r="E598" s="4"/>
      <c r="F598" s="4"/>
      <c r="G598" s="4"/>
      <c r="H598" s="4"/>
    </row>
    <row r="599" spans="1:8" hidden="1" x14ac:dyDescent="0.25">
      <c r="A599" s="4"/>
      <c r="B599" s="4"/>
      <c r="C599" s="4"/>
      <c r="D599" s="4"/>
      <c r="E599" s="4"/>
      <c r="F599" s="4"/>
      <c r="G599" s="4"/>
      <c r="H599" s="4"/>
    </row>
    <row r="600" spans="1:8" hidden="1" x14ac:dyDescent="0.25">
      <c r="A600" s="4"/>
      <c r="B600" s="4"/>
      <c r="C600" s="4"/>
      <c r="D600" s="4"/>
      <c r="E600" s="4"/>
      <c r="F600" s="4"/>
      <c r="G600" s="4"/>
      <c r="H600" s="4"/>
    </row>
    <row r="601" spans="1:8" hidden="1" x14ac:dyDescent="0.25">
      <c r="A601" s="4"/>
      <c r="B601" s="4"/>
      <c r="C601" s="4"/>
      <c r="D601" s="4"/>
      <c r="E601" s="4"/>
      <c r="F601" s="4"/>
      <c r="G601" s="4"/>
      <c r="H601" s="4"/>
    </row>
    <row r="602" spans="1:8" hidden="1" x14ac:dyDescent="0.25">
      <c r="A602" s="4"/>
      <c r="B602" s="4"/>
      <c r="C602" s="4"/>
      <c r="D602" s="4"/>
      <c r="E602" s="4"/>
      <c r="F602" s="4"/>
      <c r="G602" s="4"/>
      <c r="H602" s="4"/>
    </row>
    <row r="603" spans="1:8" hidden="1" x14ac:dyDescent="0.25">
      <c r="A603" s="4"/>
      <c r="B603" s="4"/>
      <c r="C603" s="4"/>
      <c r="D603" s="4"/>
      <c r="E603" s="4"/>
      <c r="F603" s="4"/>
      <c r="G603" s="4"/>
      <c r="H603" s="4"/>
    </row>
    <row r="604" spans="1:8" hidden="1" x14ac:dyDescent="0.25">
      <c r="A604" s="4"/>
      <c r="B604" s="4"/>
      <c r="C604" s="4"/>
      <c r="D604" s="4"/>
      <c r="E604" s="4"/>
      <c r="F604" s="4"/>
      <c r="G604" s="4"/>
      <c r="H604" s="4"/>
    </row>
    <row r="605" spans="1:8" hidden="1" x14ac:dyDescent="0.25">
      <c r="A605" s="4"/>
      <c r="B605" s="4"/>
      <c r="C605" s="4"/>
      <c r="D605" s="4"/>
      <c r="E605" s="4"/>
      <c r="F605" s="4"/>
      <c r="G605" s="4"/>
      <c r="H605" s="4"/>
    </row>
    <row r="606" spans="1:8" hidden="1" x14ac:dyDescent="0.25">
      <c r="A606" s="4"/>
      <c r="B606" s="4"/>
      <c r="C606" s="4"/>
      <c r="D606" s="4"/>
      <c r="E606" s="4"/>
      <c r="F606" s="4"/>
      <c r="G606" s="4"/>
      <c r="H606" s="4"/>
    </row>
    <row r="607" spans="1:8" hidden="1" x14ac:dyDescent="0.25">
      <c r="A607" s="4"/>
      <c r="B607" s="4"/>
      <c r="C607" s="4"/>
      <c r="D607" s="4"/>
      <c r="E607" s="4"/>
      <c r="F607" s="4"/>
      <c r="G607" s="4"/>
      <c r="H607" s="4"/>
    </row>
    <row r="608" spans="1:8" hidden="1" x14ac:dyDescent="0.25">
      <c r="A608" s="4"/>
      <c r="B608" s="4"/>
      <c r="C608" s="4"/>
      <c r="D608" s="4"/>
      <c r="E608" s="4"/>
      <c r="F608" s="4"/>
      <c r="G608" s="4"/>
      <c r="H608" s="4"/>
    </row>
    <row r="609" spans="1:8" hidden="1" x14ac:dyDescent="0.25">
      <c r="A609" s="4"/>
      <c r="B609" s="4"/>
      <c r="C609" s="4"/>
      <c r="D609" s="4"/>
      <c r="E609" s="4"/>
      <c r="F609" s="4"/>
      <c r="G609" s="4"/>
      <c r="H609" s="4"/>
    </row>
    <row r="610" spans="1:8" hidden="1" x14ac:dyDescent="0.25">
      <c r="A610" s="4"/>
      <c r="B610" s="4"/>
      <c r="C610" s="4"/>
      <c r="D610" s="4"/>
      <c r="E610" s="4"/>
      <c r="F610" s="4"/>
      <c r="G610" s="4"/>
      <c r="H610" s="4"/>
    </row>
    <row r="611" spans="1:8" hidden="1" x14ac:dyDescent="0.25">
      <c r="A611" s="4"/>
      <c r="B611" s="4"/>
      <c r="C611" s="4"/>
      <c r="D611" s="4"/>
      <c r="E611" s="4"/>
      <c r="F611" s="4"/>
      <c r="G611" s="4"/>
      <c r="H611" s="4"/>
    </row>
    <row r="612" spans="1:8" hidden="1" x14ac:dyDescent="0.25">
      <c r="A612" s="4"/>
      <c r="B612" s="4"/>
      <c r="C612" s="4"/>
      <c r="D612" s="4"/>
      <c r="E612" s="4"/>
      <c r="F612" s="4"/>
      <c r="G612" s="4"/>
      <c r="H612" s="4"/>
    </row>
    <row r="613" spans="1:8" hidden="1" x14ac:dyDescent="0.25">
      <c r="A613" s="4"/>
      <c r="B613" s="4"/>
      <c r="C613" s="4"/>
      <c r="D613" s="4"/>
      <c r="E613" s="4"/>
      <c r="F613" s="4"/>
      <c r="G613" s="4"/>
      <c r="H613" s="4"/>
    </row>
    <row r="614" spans="1:8" hidden="1" x14ac:dyDescent="0.25">
      <c r="A614" s="4"/>
      <c r="B614" s="4"/>
      <c r="C614" s="4"/>
      <c r="D614" s="4"/>
      <c r="E614" s="4"/>
      <c r="F614" s="4"/>
      <c r="G614" s="4"/>
      <c r="H614" s="4"/>
    </row>
    <row r="615" spans="1:8" hidden="1" x14ac:dyDescent="0.25">
      <c r="A615" s="4"/>
      <c r="B615" s="4"/>
      <c r="C615" s="4"/>
      <c r="D615" s="4"/>
      <c r="E615" s="4"/>
      <c r="F615" s="4"/>
      <c r="G615" s="4"/>
      <c r="H615" s="4"/>
    </row>
    <row r="616" spans="1:8" hidden="1" x14ac:dyDescent="0.25">
      <c r="A616" s="4"/>
      <c r="B616" s="4"/>
      <c r="C616" s="4"/>
      <c r="D616" s="4"/>
      <c r="E616" s="4"/>
      <c r="F616" s="4"/>
      <c r="G616" s="4"/>
      <c r="H616" s="4"/>
    </row>
    <row r="617" spans="1:8" hidden="1" x14ac:dyDescent="0.25">
      <c r="A617" s="4"/>
      <c r="B617" s="4"/>
      <c r="C617" s="4"/>
      <c r="D617" s="4"/>
      <c r="E617" s="4"/>
      <c r="F617" s="4"/>
      <c r="G617" s="4"/>
      <c r="H617" s="4"/>
    </row>
    <row r="618" spans="1:8" hidden="1" x14ac:dyDescent="0.25">
      <c r="A618" s="4"/>
      <c r="B618" s="4"/>
      <c r="C618" s="4"/>
      <c r="D618" s="4"/>
      <c r="E618" s="4"/>
      <c r="F618" s="4"/>
      <c r="G618" s="4"/>
      <c r="H618" s="4"/>
    </row>
    <row r="619" spans="1:8" hidden="1" x14ac:dyDescent="0.25">
      <c r="A619" s="4"/>
      <c r="B619" s="4"/>
      <c r="C619" s="4"/>
      <c r="D619" s="4"/>
      <c r="E619" s="4"/>
      <c r="F619" s="4"/>
      <c r="G619" s="4"/>
      <c r="H619" s="4"/>
    </row>
    <row r="620" spans="1:8" hidden="1" x14ac:dyDescent="0.25">
      <c r="A620" s="4"/>
      <c r="B620" s="4"/>
      <c r="C620" s="4"/>
      <c r="D620" s="4"/>
      <c r="E620" s="4"/>
      <c r="F620" s="4"/>
      <c r="G620" s="4"/>
      <c r="H620" s="4"/>
    </row>
    <row r="621" spans="1:8" hidden="1" x14ac:dyDescent="0.25">
      <c r="A621" s="4"/>
      <c r="B621" s="4"/>
      <c r="C621" s="4"/>
      <c r="D621" s="4"/>
      <c r="E621" s="4"/>
      <c r="F621" s="4"/>
      <c r="G621" s="4"/>
      <c r="H621" s="4"/>
    </row>
    <row r="622" spans="1:8" hidden="1" x14ac:dyDescent="0.25">
      <c r="A622" s="4"/>
      <c r="B622" s="4"/>
      <c r="C622" s="4"/>
      <c r="D622" s="4"/>
      <c r="E622" s="4"/>
      <c r="F622" s="4"/>
      <c r="G622" s="4"/>
      <c r="H622" s="4"/>
    </row>
    <row r="623" spans="1:8" hidden="1" x14ac:dyDescent="0.25">
      <c r="A623" s="4"/>
      <c r="B623" s="4"/>
      <c r="C623" s="4"/>
      <c r="D623" s="4"/>
      <c r="E623" s="4"/>
      <c r="F623" s="4"/>
      <c r="G623" s="4"/>
      <c r="H623" s="4"/>
    </row>
    <row r="624" spans="1:8" hidden="1" x14ac:dyDescent="0.25">
      <c r="A624" s="4"/>
      <c r="B624" s="4"/>
      <c r="C624" s="4"/>
      <c r="D624" s="4"/>
      <c r="E624" s="4"/>
      <c r="F624" s="4"/>
      <c r="G624" s="4"/>
      <c r="H624" s="4"/>
    </row>
    <row r="625" spans="1:8" hidden="1" x14ac:dyDescent="0.25">
      <c r="A625" s="4"/>
      <c r="B625" s="4"/>
      <c r="C625" s="4"/>
      <c r="D625" s="4"/>
      <c r="E625" s="4"/>
      <c r="F625" s="4"/>
      <c r="G625" s="4"/>
      <c r="H625" s="4"/>
    </row>
    <row r="626" spans="1:8" hidden="1" x14ac:dyDescent="0.25">
      <c r="A626" s="4"/>
      <c r="B626" s="4"/>
      <c r="C626" s="4"/>
      <c r="D626" s="4"/>
      <c r="E626" s="4"/>
      <c r="F626" s="4"/>
      <c r="G626" s="4"/>
      <c r="H626" s="4"/>
    </row>
    <row r="627" spans="1:8" hidden="1" x14ac:dyDescent="0.25">
      <c r="A627" s="4"/>
      <c r="B627" s="4"/>
      <c r="C627" s="4"/>
      <c r="D627" s="4"/>
      <c r="E627" s="4"/>
      <c r="F627" s="4"/>
      <c r="G627" s="4"/>
      <c r="H627" s="4"/>
    </row>
    <row r="628" spans="1:8" hidden="1" x14ac:dyDescent="0.25">
      <c r="A628" s="4"/>
      <c r="B628" s="4"/>
      <c r="C628" s="4"/>
      <c r="D628" s="4"/>
      <c r="E628" s="4"/>
      <c r="F628" s="4"/>
      <c r="G628" s="4"/>
      <c r="H628" s="4"/>
    </row>
    <row r="629" spans="1:8" hidden="1" x14ac:dyDescent="0.25">
      <c r="A629" s="4"/>
      <c r="B629" s="4"/>
      <c r="C629" s="4"/>
      <c r="D629" s="4"/>
      <c r="E629" s="4"/>
      <c r="F629" s="4"/>
      <c r="G629" s="4"/>
      <c r="H629" s="4"/>
    </row>
    <row r="630" spans="1:8" hidden="1" x14ac:dyDescent="0.25">
      <c r="A630" s="4"/>
      <c r="B630" s="4"/>
      <c r="C630" s="4"/>
      <c r="D630" s="4"/>
      <c r="E630" s="4"/>
      <c r="F630" s="4"/>
      <c r="G630" s="4"/>
      <c r="H630" s="4"/>
    </row>
    <row r="631" spans="1:8" hidden="1" x14ac:dyDescent="0.25">
      <c r="A631" s="4"/>
      <c r="B631" s="4"/>
      <c r="C631" s="4"/>
      <c r="D631" s="4"/>
      <c r="E631" s="4"/>
      <c r="F631" s="4"/>
      <c r="G631" s="4"/>
      <c r="H631" s="4"/>
    </row>
    <row r="632" spans="1:8" hidden="1" x14ac:dyDescent="0.25">
      <c r="A632" s="4"/>
      <c r="B632" s="4"/>
      <c r="C632" s="4"/>
      <c r="D632" s="4"/>
      <c r="E632" s="4"/>
      <c r="F632" s="4"/>
      <c r="G632" s="4"/>
      <c r="H632" s="4"/>
    </row>
    <row r="633" spans="1:8" hidden="1" x14ac:dyDescent="0.25">
      <c r="A633" s="4"/>
      <c r="B633" s="4"/>
      <c r="C633" s="4"/>
      <c r="D633" s="4"/>
      <c r="E633" s="4"/>
      <c r="F633" s="4"/>
      <c r="G633" s="4"/>
      <c r="H633" s="4"/>
    </row>
    <row r="634" spans="1:8" hidden="1" x14ac:dyDescent="0.25">
      <c r="A634" s="4"/>
      <c r="B634" s="4"/>
      <c r="C634" s="4"/>
      <c r="D634" s="4"/>
      <c r="E634" s="4"/>
      <c r="F634" s="4"/>
      <c r="G634" s="4"/>
      <c r="H634" s="4"/>
    </row>
    <row r="635" spans="1:8" hidden="1" x14ac:dyDescent="0.25">
      <c r="A635" s="4"/>
      <c r="B635" s="4"/>
      <c r="C635" s="4"/>
      <c r="D635" s="4"/>
      <c r="E635" s="4"/>
      <c r="F635" s="4"/>
      <c r="G635" s="4"/>
      <c r="H635" s="4"/>
    </row>
    <row r="636" spans="1:8" hidden="1" x14ac:dyDescent="0.25">
      <c r="A636" s="4"/>
      <c r="B636" s="4"/>
      <c r="C636" s="4"/>
      <c r="D636" s="4"/>
      <c r="E636" s="4"/>
      <c r="F636" s="4"/>
      <c r="G636" s="4"/>
      <c r="H636" s="4"/>
    </row>
    <row r="637" spans="1:8" hidden="1" x14ac:dyDescent="0.25">
      <c r="A637" s="4"/>
      <c r="B637" s="4"/>
      <c r="C637" s="4"/>
      <c r="D637" s="4"/>
      <c r="E637" s="4"/>
      <c r="F637" s="4"/>
      <c r="G637" s="4"/>
      <c r="H637" s="4"/>
    </row>
    <row r="638" spans="1:8" hidden="1" x14ac:dyDescent="0.25">
      <c r="A638" s="4"/>
      <c r="B638" s="4"/>
      <c r="C638" s="4"/>
      <c r="D638" s="4"/>
      <c r="E638" s="4"/>
      <c r="F638" s="4"/>
      <c r="G638" s="4"/>
      <c r="H638" s="4"/>
    </row>
    <row r="639" spans="1:8" hidden="1" x14ac:dyDescent="0.25">
      <c r="A639" s="4"/>
      <c r="B639" s="4"/>
      <c r="C639" s="4"/>
      <c r="D639" s="4"/>
      <c r="E639" s="4"/>
      <c r="F639" s="4"/>
      <c r="G639" s="4"/>
      <c r="H639" s="4"/>
    </row>
    <row r="640" spans="1:8" hidden="1" x14ac:dyDescent="0.25">
      <c r="A640" s="4"/>
      <c r="B640" s="4"/>
      <c r="C640" s="4"/>
      <c r="D640" s="4"/>
      <c r="E640" s="4"/>
      <c r="F640" s="4"/>
      <c r="G640" s="4"/>
      <c r="H640" s="4"/>
    </row>
    <row r="641" spans="1:8" hidden="1" x14ac:dyDescent="0.25">
      <c r="A641" s="4"/>
      <c r="B641" s="4"/>
      <c r="C641" s="4"/>
      <c r="D641" s="4"/>
      <c r="E641" s="4"/>
      <c r="F641" s="4"/>
      <c r="G641" s="4"/>
      <c r="H641" s="4"/>
    </row>
    <row r="642" spans="1:8" hidden="1" x14ac:dyDescent="0.25">
      <c r="A642" s="4"/>
      <c r="B642" s="4"/>
      <c r="C642" s="4"/>
      <c r="D642" s="4"/>
      <c r="E642" s="4"/>
      <c r="F642" s="4"/>
      <c r="G642" s="4"/>
      <c r="H642" s="4"/>
    </row>
    <row r="643" spans="1:8" hidden="1" x14ac:dyDescent="0.25">
      <c r="A643" s="4"/>
      <c r="B643" s="4"/>
      <c r="C643" s="4"/>
      <c r="D643" s="4"/>
      <c r="E643" s="4"/>
      <c r="F643" s="4"/>
      <c r="G643" s="4"/>
      <c r="H643" s="4"/>
    </row>
    <row r="644" spans="1:8" hidden="1" x14ac:dyDescent="0.25">
      <c r="A644" s="4"/>
      <c r="B644" s="4"/>
      <c r="C644" s="4"/>
      <c r="D644" s="4"/>
      <c r="E644" s="4"/>
      <c r="F644" s="4"/>
      <c r="G644" s="4"/>
      <c r="H644" s="4"/>
    </row>
    <row r="645" spans="1:8" hidden="1" x14ac:dyDescent="0.25">
      <c r="A645" s="4"/>
      <c r="B645" s="4"/>
      <c r="C645" s="4"/>
      <c r="D645" s="4"/>
      <c r="E645" s="4"/>
      <c r="F645" s="4"/>
      <c r="G645" s="4"/>
      <c r="H645" s="4"/>
    </row>
    <row r="646" spans="1:8" hidden="1" x14ac:dyDescent="0.25">
      <c r="A646" s="4"/>
      <c r="B646" s="4"/>
      <c r="C646" s="4"/>
      <c r="D646" s="4"/>
      <c r="E646" s="4"/>
      <c r="F646" s="4"/>
      <c r="G646" s="4"/>
      <c r="H646" s="4"/>
    </row>
    <row r="647" spans="1:8" hidden="1" x14ac:dyDescent="0.25">
      <c r="A647" s="4"/>
      <c r="B647" s="4"/>
      <c r="C647" s="4"/>
      <c r="D647" s="4"/>
      <c r="E647" s="4"/>
      <c r="F647" s="4"/>
      <c r="G647" s="4"/>
      <c r="H647" s="4"/>
    </row>
    <row r="648" spans="1:8" hidden="1" x14ac:dyDescent="0.25">
      <c r="A648" s="4"/>
      <c r="B648" s="4"/>
      <c r="C648" s="4"/>
      <c r="D648" s="4"/>
      <c r="E648" s="4"/>
      <c r="F648" s="4"/>
      <c r="G648" s="4"/>
      <c r="H648" s="4"/>
    </row>
    <row r="649" spans="1:8" hidden="1" x14ac:dyDescent="0.25">
      <c r="A649" s="4"/>
      <c r="B649" s="4"/>
      <c r="C649" s="4"/>
      <c r="D649" s="4"/>
      <c r="E649" s="4"/>
      <c r="F649" s="4"/>
      <c r="G649" s="4"/>
      <c r="H649" s="4"/>
    </row>
    <row r="650" spans="1:8" hidden="1" x14ac:dyDescent="0.25">
      <c r="A650" s="4"/>
      <c r="B650" s="4"/>
      <c r="C650" s="4"/>
      <c r="D650" s="4"/>
      <c r="E650" s="4"/>
      <c r="F650" s="4"/>
      <c r="G650" s="4"/>
      <c r="H650" s="4"/>
    </row>
    <row r="651" spans="1:8" hidden="1" x14ac:dyDescent="0.25">
      <c r="A651" s="4"/>
      <c r="B651" s="4"/>
      <c r="C651" s="4"/>
      <c r="D651" s="4"/>
      <c r="E651" s="4"/>
      <c r="F651" s="4"/>
      <c r="G651" s="4"/>
      <c r="H651" s="4"/>
    </row>
    <row r="652" spans="1:8" hidden="1" x14ac:dyDescent="0.25">
      <c r="A652" s="4"/>
      <c r="B652" s="4"/>
      <c r="C652" s="4"/>
      <c r="D652" s="4"/>
      <c r="E652" s="4"/>
      <c r="F652" s="4"/>
      <c r="G652" s="4"/>
      <c r="H652" s="4"/>
    </row>
    <row r="653" spans="1:8" hidden="1" x14ac:dyDescent="0.25">
      <c r="A653" s="4"/>
      <c r="B653" s="4"/>
      <c r="C653" s="4"/>
      <c r="D653" s="4"/>
      <c r="E653" s="4"/>
      <c r="F653" s="4"/>
      <c r="G653" s="4"/>
      <c r="H653" s="4"/>
    </row>
    <row r="654" spans="1:8" hidden="1" x14ac:dyDescent="0.25">
      <c r="A654" s="4"/>
      <c r="B654" s="4"/>
      <c r="C654" s="4"/>
      <c r="D654" s="4"/>
      <c r="E654" s="4"/>
      <c r="F654" s="4"/>
      <c r="G654" s="4"/>
      <c r="H654" s="4"/>
    </row>
    <row r="655" spans="1:8" hidden="1" x14ac:dyDescent="0.25">
      <c r="A655" s="4"/>
      <c r="B655" s="4"/>
      <c r="C655" s="4"/>
      <c r="D655" s="4"/>
      <c r="E655" s="4"/>
      <c r="F655" s="4"/>
      <c r="G655" s="4"/>
      <c r="H655" s="4"/>
    </row>
    <row r="656" spans="1:8" hidden="1" x14ac:dyDescent="0.25">
      <c r="A656" s="4"/>
      <c r="B656" s="4"/>
      <c r="C656" s="4"/>
      <c r="D656" s="4"/>
      <c r="E656" s="4"/>
      <c r="F656" s="4"/>
      <c r="G656" s="4"/>
      <c r="H656" s="4"/>
    </row>
    <row r="657" spans="1:8" hidden="1" x14ac:dyDescent="0.25">
      <c r="A657" s="4"/>
      <c r="B657" s="4"/>
      <c r="C657" s="4"/>
      <c r="D657" s="4"/>
      <c r="E657" s="4"/>
      <c r="F657" s="4"/>
      <c r="G657" s="4"/>
      <c r="H657" s="4"/>
    </row>
    <row r="658" spans="1:8" hidden="1" x14ac:dyDescent="0.25">
      <c r="A658" s="4"/>
      <c r="B658" s="4"/>
      <c r="C658" s="4"/>
      <c r="D658" s="4"/>
      <c r="E658" s="4"/>
      <c r="F658" s="4"/>
      <c r="G658" s="4"/>
      <c r="H658" s="4"/>
    </row>
    <row r="659" spans="1:8" hidden="1" x14ac:dyDescent="0.25">
      <c r="A659" s="4"/>
      <c r="B659" s="4"/>
      <c r="C659" s="4"/>
      <c r="D659" s="4"/>
      <c r="E659" s="4"/>
      <c r="F659" s="4"/>
      <c r="G659" s="4"/>
      <c r="H659" s="4"/>
    </row>
    <row r="660" spans="1:8" hidden="1" x14ac:dyDescent="0.25">
      <c r="A660" s="4"/>
      <c r="B660" s="4"/>
      <c r="C660" s="4"/>
      <c r="D660" s="4"/>
      <c r="E660" s="4"/>
      <c r="F660" s="4"/>
      <c r="G660" s="4"/>
      <c r="H660" s="4"/>
    </row>
    <row r="661" spans="1:8" hidden="1" x14ac:dyDescent="0.25">
      <c r="A661" s="4"/>
      <c r="B661" s="4"/>
      <c r="C661" s="4"/>
      <c r="D661" s="4"/>
      <c r="E661" s="4"/>
      <c r="F661" s="4"/>
      <c r="G661" s="4"/>
      <c r="H661" s="4"/>
    </row>
    <row r="662" spans="1:8" hidden="1" x14ac:dyDescent="0.25">
      <c r="A662" s="4"/>
      <c r="B662" s="4"/>
      <c r="C662" s="4"/>
      <c r="D662" s="4"/>
      <c r="E662" s="4"/>
      <c r="F662" s="4"/>
      <c r="G662" s="4"/>
      <c r="H662" s="4"/>
    </row>
    <row r="663" spans="1:8" hidden="1" x14ac:dyDescent="0.25">
      <c r="A663" s="4"/>
      <c r="B663" s="4"/>
      <c r="C663" s="4"/>
      <c r="D663" s="4"/>
      <c r="E663" s="4"/>
      <c r="F663" s="4"/>
      <c r="G663" s="4"/>
      <c r="H663" s="4"/>
    </row>
    <row r="664" spans="1:8" hidden="1" x14ac:dyDescent="0.25">
      <c r="A664" s="4"/>
      <c r="B664" s="4"/>
      <c r="C664" s="4"/>
      <c r="D664" s="4"/>
      <c r="E664" s="4"/>
      <c r="F664" s="4"/>
      <c r="G664" s="4"/>
      <c r="H664" s="4"/>
    </row>
    <row r="665" spans="1:8" hidden="1" x14ac:dyDescent="0.25">
      <c r="A665" s="4"/>
      <c r="B665" s="4"/>
      <c r="C665" s="4"/>
      <c r="D665" s="4"/>
      <c r="E665" s="4"/>
      <c r="F665" s="4"/>
      <c r="G665" s="4"/>
      <c r="H665" s="4"/>
    </row>
    <row r="666" spans="1:8" hidden="1" x14ac:dyDescent="0.25">
      <c r="A666" s="4"/>
      <c r="B666" s="4"/>
      <c r="C666" s="4"/>
      <c r="D666" s="4"/>
      <c r="E666" s="4"/>
      <c r="F666" s="4"/>
      <c r="G666" s="4"/>
      <c r="H666" s="4"/>
    </row>
    <row r="667" spans="1:8" hidden="1" x14ac:dyDescent="0.25">
      <c r="A667" s="4"/>
      <c r="B667" s="4"/>
      <c r="C667" s="4"/>
      <c r="D667" s="4"/>
      <c r="E667" s="4"/>
      <c r="F667" s="4"/>
      <c r="G667" s="4"/>
      <c r="H667" s="4"/>
    </row>
    <row r="668" spans="1:8" hidden="1" x14ac:dyDescent="0.25">
      <c r="A668" s="4"/>
      <c r="B668" s="4"/>
      <c r="C668" s="4"/>
      <c r="D668" s="4"/>
      <c r="E668" s="4"/>
      <c r="F668" s="4"/>
      <c r="G668" s="4"/>
      <c r="H668" s="4"/>
    </row>
    <row r="669" spans="1:8" hidden="1" x14ac:dyDescent="0.25">
      <c r="A669" s="4"/>
      <c r="B669" s="4"/>
      <c r="C669" s="4"/>
      <c r="D669" s="4"/>
      <c r="E669" s="4"/>
      <c r="F669" s="4"/>
      <c r="G669" s="4"/>
      <c r="H669" s="4"/>
    </row>
    <row r="670" spans="1:8" hidden="1" x14ac:dyDescent="0.25">
      <c r="A670" s="4"/>
      <c r="B670" s="4"/>
      <c r="C670" s="4"/>
      <c r="D670" s="4"/>
      <c r="E670" s="4"/>
      <c r="F670" s="4"/>
      <c r="G670" s="4"/>
      <c r="H670" s="4"/>
    </row>
    <row r="671" spans="1:8" hidden="1" x14ac:dyDescent="0.25">
      <c r="A671" s="4"/>
      <c r="B671" s="4"/>
      <c r="C671" s="4"/>
      <c r="D671" s="4"/>
      <c r="E671" s="4"/>
      <c r="F671" s="4"/>
      <c r="G671" s="4"/>
      <c r="H671" s="4"/>
    </row>
    <row r="672" spans="1:8" hidden="1" x14ac:dyDescent="0.25">
      <c r="A672" s="4"/>
      <c r="B672" s="4"/>
      <c r="C672" s="4"/>
      <c r="D672" s="4"/>
      <c r="E672" s="4"/>
      <c r="F672" s="4"/>
      <c r="G672" s="4"/>
      <c r="H672" s="4"/>
    </row>
    <row r="673" spans="1:8" hidden="1" x14ac:dyDescent="0.25">
      <c r="A673" s="4"/>
      <c r="B673" s="4"/>
      <c r="C673" s="4"/>
      <c r="D673" s="4"/>
      <c r="E673" s="4"/>
      <c r="F673" s="4"/>
      <c r="G673" s="4"/>
      <c r="H673" s="4"/>
    </row>
    <row r="674" spans="1:8" hidden="1" x14ac:dyDescent="0.25">
      <c r="A674" s="4"/>
      <c r="B674" s="4"/>
      <c r="C674" s="4"/>
      <c r="D674" s="4"/>
      <c r="E674" s="4"/>
      <c r="F674" s="4"/>
      <c r="G674" s="4"/>
      <c r="H674" s="4"/>
    </row>
    <row r="675" spans="1:8" hidden="1" x14ac:dyDescent="0.25">
      <c r="A675" s="4"/>
      <c r="B675" s="4"/>
      <c r="C675" s="4"/>
      <c r="D675" s="4"/>
      <c r="E675" s="4"/>
      <c r="F675" s="4"/>
      <c r="G675" s="4"/>
      <c r="H675" s="4"/>
    </row>
    <row r="676" spans="1:8" hidden="1" x14ac:dyDescent="0.25">
      <c r="A676" s="4"/>
      <c r="B676" s="4"/>
      <c r="C676" s="4"/>
      <c r="D676" s="4"/>
      <c r="E676" s="4"/>
      <c r="F676" s="4"/>
      <c r="G676" s="4"/>
      <c r="H676" s="4"/>
    </row>
    <row r="677" spans="1:8" hidden="1" x14ac:dyDescent="0.25">
      <c r="A677" s="4"/>
      <c r="B677" s="4"/>
      <c r="C677" s="4"/>
      <c r="D677" s="4"/>
      <c r="E677" s="4"/>
      <c r="F677" s="4"/>
      <c r="G677" s="4"/>
      <c r="H677" s="4"/>
    </row>
    <row r="678" spans="1:8" hidden="1" x14ac:dyDescent="0.25">
      <c r="A678" s="4"/>
      <c r="B678" s="4"/>
      <c r="C678" s="4"/>
      <c r="D678" s="4"/>
      <c r="E678" s="4"/>
      <c r="F678" s="4"/>
      <c r="G678" s="4"/>
      <c r="H678" s="4"/>
    </row>
    <row r="679" spans="1:8" hidden="1" x14ac:dyDescent="0.25">
      <c r="A679" s="4"/>
      <c r="B679" s="4"/>
      <c r="C679" s="4"/>
      <c r="D679" s="4"/>
      <c r="E679" s="4"/>
      <c r="F679" s="4"/>
      <c r="G679" s="4"/>
      <c r="H679" s="4"/>
    </row>
    <row r="680" spans="1:8" hidden="1" x14ac:dyDescent="0.25">
      <c r="A680" s="4"/>
      <c r="B680" s="4"/>
      <c r="C680" s="4"/>
      <c r="D680" s="4"/>
      <c r="E680" s="4"/>
      <c r="F680" s="4"/>
      <c r="G680" s="4"/>
      <c r="H680" s="4"/>
    </row>
    <row r="681" spans="1:8" hidden="1" x14ac:dyDescent="0.25">
      <c r="A681" s="4"/>
      <c r="B681" s="4"/>
      <c r="C681" s="4"/>
      <c r="D681" s="4"/>
      <c r="E681" s="4"/>
      <c r="F681" s="4"/>
      <c r="G681" s="4"/>
      <c r="H681" s="4"/>
    </row>
    <row r="682" spans="1:8" hidden="1" x14ac:dyDescent="0.25">
      <c r="A682" s="4"/>
      <c r="B682" s="4"/>
      <c r="C682" s="4"/>
      <c r="D682" s="4"/>
      <c r="E682" s="4"/>
      <c r="F682" s="4"/>
      <c r="G682" s="4"/>
      <c r="H682" s="4"/>
    </row>
    <row r="683" spans="1:8" hidden="1" x14ac:dyDescent="0.25">
      <c r="A683" s="4"/>
      <c r="B683" s="4"/>
      <c r="C683" s="4"/>
      <c r="D683" s="4"/>
      <c r="E683" s="4"/>
      <c r="F683" s="4"/>
      <c r="G683" s="4"/>
      <c r="H683" s="4"/>
    </row>
    <row r="684" spans="1:8" hidden="1" x14ac:dyDescent="0.25">
      <c r="A684" s="4"/>
      <c r="B684" s="4"/>
      <c r="C684" s="4"/>
      <c r="D684" s="4"/>
      <c r="E684" s="4"/>
      <c r="F684" s="4"/>
      <c r="G684" s="4"/>
      <c r="H684" s="4"/>
    </row>
    <row r="685" spans="1:8" hidden="1" x14ac:dyDescent="0.25">
      <c r="A685" s="4"/>
      <c r="B685" s="4"/>
      <c r="C685" s="4"/>
      <c r="D685" s="4"/>
      <c r="E685" s="4"/>
      <c r="F685" s="4"/>
      <c r="G685" s="4"/>
      <c r="H685" s="4"/>
    </row>
    <row r="686" spans="1:8" hidden="1" x14ac:dyDescent="0.25">
      <c r="A686" s="4"/>
      <c r="B686" s="4"/>
      <c r="C686" s="4"/>
      <c r="D686" s="4"/>
      <c r="E686" s="4"/>
      <c r="F686" s="4"/>
      <c r="G686" s="4"/>
      <c r="H686" s="4"/>
    </row>
    <row r="687" spans="1:8" hidden="1" x14ac:dyDescent="0.25">
      <c r="A687" s="4"/>
      <c r="B687" s="4"/>
      <c r="C687" s="4"/>
      <c r="D687" s="4"/>
      <c r="E687" s="4"/>
      <c r="F687" s="4"/>
      <c r="G687" s="4"/>
      <c r="H687" s="4"/>
    </row>
    <row r="688" spans="1:8" hidden="1" x14ac:dyDescent="0.25">
      <c r="A688" s="4"/>
      <c r="B688" s="4"/>
      <c r="C688" s="4"/>
      <c r="D688" s="4"/>
      <c r="E688" s="4"/>
      <c r="F688" s="4"/>
      <c r="G688" s="4"/>
      <c r="H688" s="4"/>
    </row>
    <row r="689" spans="1:8" hidden="1" x14ac:dyDescent="0.25">
      <c r="A689" s="4"/>
      <c r="B689" s="4"/>
      <c r="C689" s="4"/>
      <c r="D689" s="4"/>
      <c r="E689" s="4"/>
      <c r="F689" s="4"/>
      <c r="G689" s="4"/>
      <c r="H689" s="4"/>
    </row>
    <row r="690" spans="1:8" hidden="1" x14ac:dyDescent="0.25">
      <c r="A690" s="4"/>
      <c r="B690" s="4"/>
      <c r="C690" s="4"/>
      <c r="D690" s="4"/>
      <c r="E690" s="4"/>
      <c r="F690" s="4"/>
      <c r="G690" s="4"/>
      <c r="H690" s="4"/>
    </row>
    <row r="691" spans="1:8" hidden="1" x14ac:dyDescent="0.25">
      <c r="A691" s="4"/>
      <c r="B691" s="4"/>
      <c r="C691" s="4"/>
      <c r="D691" s="4"/>
      <c r="E691" s="4"/>
      <c r="F691" s="4"/>
      <c r="G691" s="4"/>
      <c r="H691" s="4"/>
    </row>
    <row r="692" spans="1:8" hidden="1" x14ac:dyDescent="0.25">
      <c r="A692" s="4"/>
      <c r="B692" s="4"/>
      <c r="C692" s="4"/>
      <c r="D692" s="4"/>
      <c r="E692" s="4"/>
      <c r="F692" s="4"/>
      <c r="G692" s="4"/>
      <c r="H692" s="4"/>
    </row>
    <row r="693" spans="1:8" hidden="1" x14ac:dyDescent="0.25">
      <c r="A693" s="4"/>
      <c r="B693" s="4"/>
      <c r="C693" s="4"/>
      <c r="D693" s="4"/>
      <c r="E693" s="4"/>
      <c r="F693" s="4"/>
      <c r="G693" s="4"/>
      <c r="H693" s="4"/>
    </row>
    <row r="694" spans="1:8" hidden="1" x14ac:dyDescent="0.25">
      <c r="A694" s="4"/>
      <c r="B694" s="4"/>
      <c r="C694" s="4"/>
      <c r="D694" s="4"/>
      <c r="E694" s="4"/>
      <c r="F694" s="4"/>
      <c r="G694" s="4"/>
      <c r="H694" s="4"/>
    </row>
    <row r="695" spans="1:8" hidden="1" x14ac:dyDescent="0.25">
      <c r="A695" s="4"/>
      <c r="B695" s="4"/>
      <c r="C695" s="4"/>
      <c r="D695" s="4"/>
      <c r="E695" s="4"/>
      <c r="F695" s="4"/>
      <c r="G695" s="4"/>
      <c r="H695" s="4"/>
    </row>
    <row r="696" spans="1:8" hidden="1" x14ac:dyDescent="0.25">
      <c r="A696" s="4"/>
      <c r="B696" s="4"/>
      <c r="C696" s="4"/>
      <c r="D696" s="4"/>
      <c r="E696" s="4"/>
      <c r="F696" s="4"/>
      <c r="G696" s="4"/>
      <c r="H696" s="4"/>
    </row>
    <row r="697" spans="1:8" hidden="1" x14ac:dyDescent="0.25">
      <c r="A697" s="4"/>
      <c r="B697" s="4"/>
      <c r="C697" s="4"/>
      <c r="D697" s="4"/>
      <c r="E697" s="4"/>
      <c r="F697" s="4"/>
      <c r="G697" s="4"/>
      <c r="H697" s="4"/>
    </row>
    <row r="698" spans="1:8" hidden="1" x14ac:dyDescent="0.25">
      <c r="A698" s="4"/>
      <c r="B698" s="4"/>
      <c r="C698" s="4"/>
      <c r="D698" s="4"/>
      <c r="E698" s="4"/>
      <c r="F698" s="4"/>
      <c r="G698" s="4"/>
      <c r="H698" s="4"/>
    </row>
    <row r="699" spans="1:8" hidden="1" x14ac:dyDescent="0.25">
      <c r="A699" s="4"/>
      <c r="B699" s="4"/>
      <c r="C699" s="4"/>
      <c r="D699" s="4"/>
      <c r="E699" s="4"/>
      <c r="F699" s="4"/>
      <c r="G699" s="4"/>
      <c r="H699" s="4"/>
    </row>
    <row r="700" spans="1:8" hidden="1" x14ac:dyDescent="0.25">
      <c r="A700" s="4"/>
      <c r="B700" s="4"/>
      <c r="C700" s="4"/>
      <c r="D700" s="4"/>
      <c r="E700" s="4"/>
      <c r="F700" s="4"/>
      <c r="G700" s="4"/>
      <c r="H700" s="4"/>
    </row>
    <row r="701" spans="1:8" hidden="1" x14ac:dyDescent="0.25">
      <c r="A701" s="4"/>
      <c r="B701" s="4"/>
      <c r="C701" s="4"/>
      <c r="D701" s="4"/>
      <c r="E701" s="4"/>
      <c r="F701" s="4"/>
      <c r="G701" s="4"/>
      <c r="H701" s="4"/>
    </row>
    <row r="702" spans="1:8" hidden="1" x14ac:dyDescent="0.25">
      <c r="A702" s="4"/>
      <c r="B702" s="4"/>
      <c r="C702" s="4"/>
      <c r="D702" s="4"/>
      <c r="E702" s="4"/>
      <c r="F702" s="4"/>
      <c r="G702" s="4"/>
      <c r="H702" s="4"/>
    </row>
    <row r="703" spans="1:8" hidden="1" x14ac:dyDescent="0.25">
      <c r="A703" s="4"/>
      <c r="B703" s="4"/>
      <c r="C703" s="4"/>
      <c r="D703" s="4"/>
      <c r="E703" s="4"/>
      <c r="F703" s="4"/>
      <c r="G703" s="4"/>
      <c r="H703" s="4"/>
    </row>
    <row r="704" spans="1:8" hidden="1" x14ac:dyDescent="0.25">
      <c r="A704" s="4"/>
      <c r="B704" s="4"/>
      <c r="C704" s="4"/>
      <c r="D704" s="4"/>
      <c r="E704" s="4"/>
      <c r="F704" s="4"/>
      <c r="G704" s="4"/>
      <c r="H704" s="4"/>
    </row>
    <row r="705" spans="1:8" hidden="1" x14ac:dyDescent="0.25">
      <c r="A705" s="4"/>
      <c r="B705" s="4"/>
      <c r="C705" s="4"/>
      <c r="D705" s="4"/>
      <c r="E705" s="4"/>
      <c r="F705" s="4"/>
      <c r="G705" s="4"/>
      <c r="H705" s="4"/>
    </row>
    <row r="706" spans="1:8" hidden="1" x14ac:dyDescent="0.25">
      <c r="A706" s="4"/>
      <c r="B706" s="4"/>
      <c r="C706" s="4"/>
      <c r="D706" s="4"/>
      <c r="E706" s="4"/>
      <c r="F706" s="4"/>
      <c r="G706" s="4"/>
      <c r="H706" s="4"/>
    </row>
    <row r="707" spans="1:8" hidden="1" x14ac:dyDescent="0.25">
      <c r="A707" s="4"/>
      <c r="B707" s="4"/>
      <c r="C707" s="4"/>
      <c r="D707" s="4"/>
      <c r="E707" s="4"/>
      <c r="F707" s="4"/>
      <c r="G707" s="4"/>
      <c r="H707" s="4"/>
    </row>
    <row r="708" spans="1:8" hidden="1" x14ac:dyDescent="0.25">
      <c r="A708" s="4"/>
      <c r="B708" s="4"/>
      <c r="C708" s="4"/>
      <c r="D708" s="4"/>
      <c r="E708" s="4"/>
      <c r="F708" s="4"/>
      <c r="G708" s="4"/>
      <c r="H708" s="4"/>
    </row>
    <row r="709" spans="1:8" hidden="1" x14ac:dyDescent="0.25">
      <c r="A709" s="4"/>
      <c r="B709" s="4"/>
      <c r="C709" s="4"/>
      <c r="D709" s="4"/>
      <c r="E709" s="4"/>
      <c r="F709" s="4"/>
      <c r="G709" s="4"/>
      <c r="H709" s="4"/>
    </row>
    <row r="710" spans="1:8" hidden="1" x14ac:dyDescent="0.25">
      <c r="A710" s="4"/>
      <c r="B710" s="4"/>
      <c r="C710" s="4"/>
      <c r="D710" s="4"/>
      <c r="E710" s="4"/>
      <c r="F710" s="4"/>
      <c r="G710" s="4"/>
      <c r="H710" s="4"/>
    </row>
    <row r="711" spans="1:8" hidden="1" x14ac:dyDescent="0.25">
      <c r="A711" s="4"/>
      <c r="B711" s="4"/>
      <c r="C711" s="4"/>
      <c r="D711" s="4"/>
      <c r="E711" s="4"/>
      <c r="F711" s="4"/>
      <c r="G711" s="4"/>
      <c r="H711" s="4"/>
    </row>
    <row r="712" spans="1:8" hidden="1" x14ac:dyDescent="0.25">
      <c r="A712" s="4"/>
      <c r="B712" s="4"/>
      <c r="C712" s="4"/>
      <c r="D712" s="4"/>
      <c r="E712" s="4"/>
      <c r="F712" s="4"/>
      <c r="G712" s="4"/>
      <c r="H712" s="4"/>
    </row>
    <row r="713" spans="1:8" hidden="1" x14ac:dyDescent="0.25">
      <c r="A713" s="4"/>
      <c r="B713" s="4"/>
      <c r="C713" s="4"/>
      <c r="D713" s="4"/>
      <c r="E713" s="4"/>
      <c r="F713" s="4"/>
      <c r="G713" s="4"/>
      <c r="H713" s="4"/>
    </row>
    <row r="714" spans="1:8" hidden="1" x14ac:dyDescent="0.25">
      <c r="A714" s="4"/>
      <c r="B714" s="4"/>
      <c r="C714" s="4"/>
      <c r="D714" s="4"/>
      <c r="E714" s="4"/>
      <c r="F714" s="4"/>
      <c r="G714" s="4"/>
      <c r="H714" s="4"/>
    </row>
    <row r="715" spans="1:8" hidden="1" x14ac:dyDescent="0.25">
      <c r="A715" s="4"/>
      <c r="B715" s="4"/>
      <c r="C715" s="4"/>
      <c r="D715" s="4"/>
      <c r="E715" s="4"/>
      <c r="F715" s="4"/>
      <c r="G715" s="4"/>
      <c r="H715" s="4"/>
    </row>
    <row r="716" spans="1:8" hidden="1" x14ac:dyDescent="0.25">
      <c r="A716" s="4"/>
      <c r="B716" s="4"/>
      <c r="C716" s="4"/>
      <c r="D716" s="4"/>
      <c r="E716" s="4"/>
      <c r="F716" s="4"/>
      <c r="G716" s="4"/>
      <c r="H716" s="4"/>
    </row>
    <row r="717" spans="1:8" hidden="1" x14ac:dyDescent="0.25">
      <c r="A717" s="4"/>
      <c r="B717" s="4"/>
      <c r="C717" s="4"/>
      <c r="D717" s="4"/>
      <c r="E717" s="4"/>
      <c r="F717" s="4"/>
      <c r="G717" s="4"/>
      <c r="H717" s="4"/>
    </row>
    <row r="718" spans="1:8" hidden="1" x14ac:dyDescent="0.25">
      <c r="A718" s="4"/>
      <c r="B718" s="4"/>
      <c r="C718" s="4"/>
      <c r="D718" s="4"/>
      <c r="E718" s="4"/>
      <c r="F718" s="4"/>
      <c r="G718" s="4"/>
      <c r="H718" s="4"/>
    </row>
    <row r="719" spans="1:8" hidden="1" x14ac:dyDescent="0.25">
      <c r="A719" s="4"/>
      <c r="B719" s="4"/>
      <c r="C719" s="4"/>
      <c r="D719" s="4"/>
      <c r="E719" s="4"/>
      <c r="F719" s="4"/>
      <c r="G719" s="4"/>
      <c r="H719" s="4"/>
    </row>
    <row r="720" spans="1:8" hidden="1" x14ac:dyDescent="0.25">
      <c r="A720" s="4"/>
      <c r="B720" s="4"/>
      <c r="C720" s="4"/>
      <c r="D720" s="4"/>
      <c r="E720" s="4"/>
      <c r="F720" s="4"/>
      <c r="G720" s="4"/>
      <c r="H720" s="4"/>
    </row>
    <row r="721" spans="1:8" hidden="1" x14ac:dyDescent="0.25">
      <c r="A721" s="4"/>
      <c r="B721" s="4"/>
      <c r="C721" s="4"/>
      <c r="D721" s="4"/>
      <c r="E721" s="4"/>
      <c r="F721" s="4"/>
      <c r="G721" s="4"/>
      <c r="H721" s="4"/>
    </row>
    <row r="722" spans="1:8" hidden="1" x14ac:dyDescent="0.25">
      <c r="A722" s="4"/>
      <c r="B722" s="4"/>
      <c r="C722" s="4"/>
      <c r="D722" s="4"/>
      <c r="E722" s="4"/>
      <c r="F722" s="4"/>
      <c r="G722" s="4"/>
      <c r="H722" s="4"/>
    </row>
    <row r="723" spans="1:8" hidden="1" x14ac:dyDescent="0.25">
      <c r="A723" s="4"/>
      <c r="B723" s="4"/>
      <c r="C723" s="4"/>
      <c r="D723" s="4"/>
      <c r="E723" s="4"/>
      <c r="F723" s="4"/>
      <c r="G723" s="4"/>
      <c r="H723" s="4"/>
    </row>
    <row r="724" spans="1:8" hidden="1" x14ac:dyDescent="0.25">
      <c r="A724" s="4"/>
      <c r="B724" s="4"/>
      <c r="C724" s="4"/>
      <c r="D724" s="4"/>
      <c r="E724" s="4"/>
      <c r="F724" s="4"/>
      <c r="G724" s="4"/>
      <c r="H724" s="4"/>
    </row>
    <row r="725" spans="1:8" hidden="1" x14ac:dyDescent="0.25">
      <c r="A725" s="4"/>
      <c r="B725" s="4"/>
      <c r="C725" s="4"/>
      <c r="D725" s="4"/>
      <c r="E725" s="4"/>
      <c r="F725" s="4"/>
      <c r="G725" s="4"/>
      <c r="H725" s="4"/>
    </row>
    <row r="726" spans="1:8" hidden="1" x14ac:dyDescent="0.25">
      <c r="A726" s="4"/>
      <c r="B726" s="4"/>
      <c r="C726" s="4"/>
      <c r="D726" s="4"/>
      <c r="E726" s="4"/>
      <c r="F726" s="4"/>
      <c r="G726" s="4"/>
      <c r="H726" s="4"/>
    </row>
    <row r="727" spans="1:8" hidden="1" x14ac:dyDescent="0.25">
      <c r="A727" s="4"/>
      <c r="B727" s="4"/>
      <c r="C727" s="4"/>
      <c r="D727" s="4"/>
      <c r="E727" s="4"/>
      <c r="F727" s="4"/>
      <c r="G727" s="4"/>
      <c r="H727" s="4"/>
    </row>
    <row r="728" spans="1:8" hidden="1" x14ac:dyDescent="0.25">
      <c r="A728" s="4"/>
      <c r="B728" s="4"/>
      <c r="C728" s="4"/>
      <c r="D728" s="4"/>
      <c r="E728" s="4"/>
      <c r="F728" s="4"/>
      <c r="G728" s="4"/>
      <c r="H728" s="4"/>
    </row>
    <row r="729" spans="1:8" hidden="1" x14ac:dyDescent="0.25">
      <c r="A729" s="4"/>
      <c r="B729" s="4"/>
      <c r="C729" s="4"/>
      <c r="D729" s="4"/>
      <c r="E729" s="4"/>
      <c r="F729" s="4"/>
      <c r="G729" s="4"/>
      <c r="H729" s="4"/>
    </row>
    <row r="730" spans="1:8" hidden="1" x14ac:dyDescent="0.25">
      <c r="A730" s="4"/>
      <c r="B730" s="4"/>
      <c r="C730" s="4"/>
      <c r="D730" s="4"/>
      <c r="E730" s="4"/>
      <c r="F730" s="4"/>
      <c r="G730" s="4"/>
      <c r="H730" s="4"/>
    </row>
    <row r="731" spans="1:8" hidden="1" x14ac:dyDescent="0.25">
      <c r="A731" s="4"/>
      <c r="B731" s="4"/>
      <c r="C731" s="4"/>
      <c r="D731" s="4"/>
      <c r="E731" s="4"/>
      <c r="F731" s="4"/>
      <c r="G731" s="4"/>
      <c r="H731" s="4"/>
    </row>
    <row r="732" spans="1:8" hidden="1" x14ac:dyDescent="0.25">
      <c r="A732" s="4"/>
      <c r="B732" s="4"/>
      <c r="C732" s="4"/>
      <c r="D732" s="4"/>
      <c r="E732" s="4"/>
      <c r="F732" s="4"/>
      <c r="G732" s="4"/>
      <c r="H732" s="4"/>
    </row>
    <row r="733" spans="1:8" hidden="1" x14ac:dyDescent="0.25">
      <c r="A733" s="4"/>
      <c r="B733" s="4"/>
      <c r="C733" s="4"/>
      <c r="D733" s="4"/>
      <c r="E733" s="4"/>
      <c r="F733" s="4"/>
      <c r="G733" s="4"/>
      <c r="H733" s="4"/>
    </row>
    <row r="734" spans="1:8" hidden="1" x14ac:dyDescent="0.25">
      <c r="A734" s="4"/>
      <c r="B734" s="4"/>
      <c r="C734" s="4"/>
      <c r="D734" s="4"/>
      <c r="E734" s="4"/>
      <c r="F734" s="4"/>
      <c r="G734" s="4"/>
      <c r="H734" s="4"/>
    </row>
    <row r="735" spans="1:8" hidden="1" x14ac:dyDescent="0.25">
      <c r="A735" s="4"/>
      <c r="B735" s="4"/>
      <c r="C735" s="4"/>
      <c r="D735" s="4"/>
      <c r="E735" s="4"/>
      <c r="F735" s="4"/>
      <c r="G735" s="4"/>
      <c r="H735" s="4"/>
    </row>
    <row r="736" spans="1:8" hidden="1" x14ac:dyDescent="0.25">
      <c r="A736" s="4"/>
      <c r="B736" s="4"/>
      <c r="C736" s="4"/>
      <c r="D736" s="4"/>
      <c r="E736" s="4"/>
      <c r="F736" s="4"/>
      <c r="G736" s="4"/>
      <c r="H736" s="4"/>
    </row>
    <row r="737" spans="1:8" hidden="1" x14ac:dyDescent="0.25">
      <c r="A737" s="4"/>
      <c r="B737" s="4"/>
      <c r="C737" s="4"/>
      <c r="D737" s="4"/>
      <c r="E737" s="4"/>
      <c r="F737" s="4"/>
      <c r="G737" s="4"/>
      <c r="H737" s="4"/>
    </row>
    <row r="738" spans="1:8" hidden="1" x14ac:dyDescent="0.25">
      <c r="A738" s="4"/>
      <c r="B738" s="4"/>
      <c r="C738" s="4"/>
      <c r="D738" s="4"/>
      <c r="E738" s="4"/>
      <c r="F738" s="4"/>
      <c r="G738" s="4"/>
      <c r="H738" s="4"/>
    </row>
    <row r="739" spans="1:8" hidden="1" x14ac:dyDescent="0.25">
      <c r="A739" s="4"/>
      <c r="B739" s="4"/>
      <c r="C739" s="4"/>
      <c r="D739" s="4"/>
      <c r="E739" s="4"/>
      <c r="F739" s="4"/>
      <c r="G739" s="4"/>
      <c r="H739" s="4"/>
    </row>
    <row r="740" spans="1:8" hidden="1" x14ac:dyDescent="0.25">
      <c r="A740" s="4"/>
      <c r="B740" s="4"/>
      <c r="C740" s="4"/>
      <c r="D740" s="4"/>
      <c r="E740" s="4"/>
      <c r="F740" s="4"/>
      <c r="G740" s="4"/>
      <c r="H740" s="4"/>
    </row>
    <row r="741" spans="1:8" hidden="1" x14ac:dyDescent="0.25">
      <c r="A741" s="4"/>
      <c r="B741" s="4"/>
      <c r="C741" s="4"/>
      <c r="D741" s="4"/>
      <c r="E741" s="4"/>
      <c r="F741" s="4"/>
      <c r="G741" s="4"/>
      <c r="H741" s="4"/>
    </row>
    <row r="742" spans="1:8" hidden="1" x14ac:dyDescent="0.25">
      <c r="A742" s="4"/>
      <c r="B742" s="4"/>
      <c r="C742" s="4"/>
      <c r="D742" s="4"/>
      <c r="E742" s="4"/>
      <c r="F742" s="4"/>
      <c r="G742" s="4"/>
      <c r="H742" s="4"/>
    </row>
    <row r="743" spans="1:8" hidden="1" x14ac:dyDescent="0.25">
      <c r="A743" s="4"/>
      <c r="B743" s="4"/>
      <c r="C743" s="4"/>
      <c r="D743" s="4"/>
      <c r="E743" s="4"/>
      <c r="F743" s="4"/>
      <c r="G743" s="4"/>
      <c r="H743" s="4"/>
    </row>
    <row r="744" spans="1:8" hidden="1" x14ac:dyDescent="0.25">
      <c r="A744" s="4"/>
      <c r="B744" s="4"/>
      <c r="C744" s="4"/>
      <c r="D744" s="4"/>
      <c r="E744" s="4"/>
      <c r="F744" s="4"/>
      <c r="G744" s="4"/>
      <c r="H744" s="4"/>
    </row>
    <row r="745" spans="1:8" hidden="1" x14ac:dyDescent="0.25">
      <c r="A745" s="4"/>
      <c r="B745" s="4"/>
      <c r="C745" s="4"/>
      <c r="D745" s="4"/>
      <c r="E745" s="4"/>
      <c r="F745" s="4"/>
      <c r="G745" s="4"/>
      <c r="H745" s="4"/>
    </row>
    <row r="746" spans="1:8" hidden="1" x14ac:dyDescent="0.25">
      <c r="A746" s="4"/>
      <c r="B746" s="4"/>
      <c r="C746" s="4"/>
      <c r="D746" s="4"/>
      <c r="E746" s="4"/>
      <c r="F746" s="4"/>
      <c r="G746" s="4"/>
      <c r="H746" s="4"/>
    </row>
    <row r="747" spans="1:8" hidden="1" x14ac:dyDescent="0.25">
      <c r="A747" s="4"/>
      <c r="B747" s="4"/>
      <c r="C747" s="4"/>
      <c r="D747" s="4"/>
      <c r="E747" s="4"/>
      <c r="F747" s="4"/>
      <c r="G747" s="4"/>
      <c r="H747" s="4"/>
    </row>
    <row r="748" spans="1:8" hidden="1" x14ac:dyDescent="0.25">
      <c r="A748" s="4"/>
      <c r="B748" s="4"/>
      <c r="C748" s="4"/>
      <c r="D748" s="4"/>
      <c r="E748" s="4"/>
      <c r="F748" s="4"/>
      <c r="G748" s="4"/>
      <c r="H748" s="4"/>
    </row>
    <row r="749" spans="1:8" hidden="1" x14ac:dyDescent="0.25">
      <c r="A749" s="4"/>
      <c r="B749" s="4"/>
      <c r="C749" s="4"/>
      <c r="D749" s="4"/>
      <c r="E749" s="4"/>
      <c r="F749" s="4"/>
      <c r="G749" s="4"/>
      <c r="H749" s="4"/>
    </row>
    <row r="750" spans="1:8" hidden="1" x14ac:dyDescent="0.25">
      <c r="A750" s="4"/>
      <c r="B750" s="4"/>
      <c r="C750" s="4"/>
      <c r="D750" s="4"/>
      <c r="E750" s="4"/>
      <c r="F750" s="4"/>
      <c r="G750" s="4"/>
      <c r="H750" s="4"/>
    </row>
    <row r="751" spans="1:8" hidden="1" x14ac:dyDescent="0.25">
      <c r="A751" s="4"/>
      <c r="B751" s="4"/>
      <c r="C751" s="4"/>
      <c r="D751" s="4"/>
      <c r="E751" s="4"/>
      <c r="F751" s="4"/>
      <c r="G751" s="4"/>
      <c r="H751" s="4"/>
    </row>
    <row r="752" spans="1:8" hidden="1" x14ac:dyDescent="0.25">
      <c r="A752" s="4"/>
      <c r="B752" s="4"/>
      <c r="C752" s="4"/>
      <c r="D752" s="4"/>
      <c r="E752" s="4"/>
      <c r="F752" s="4"/>
      <c r="G752" s="4"/>
      <c r="H752" s="4"/>
    </row>
    <row r="753" spans="1:8" hidden="1" x14ac:dyDescent="0.25">
      <c r="A753" s="4"/>
      <c r="B753" s="4"/>
      <c r="C753" s="4"/>
      <c r="D753" s="4"/>
      <c r="E753" s="4"/>
      <c r="F753" s="4"/>
      <c r="G753" s="4"/>
      <c r="H753" s="4"/>
    </row>
    <row r="754" spans="1:8" hidden="1" x14ac:dyDescent="0.25">
      <c r="A754" s="4"/>
      <c r="B754" s="4"/>
      <c r="C754" s="4"/>
      <c r="D754" s="4"/>
      <c r="E754" s="4"/>
      <c r="F754" s="4"/>
      <c r="G754" s="4"/>
      <c r="H754" s="4"/>
    </row>
    <row r="755" spans="1:8" hidden="1" x14ac:dyDescent="0.25">
      <c r="A755" s="4"/>
      <c r="B755" s="4"/>
      <c r="C755" s="4"/>
      <c r="D755" s="4"/>
      <c r="E755" s="4"/>
      <c r="F755" s="4"/>
      <c r="G755" s="4"/>
      <c r="H755" s="4"/>
    </row>
    <row r="756" spans="1:8" hidden="1" x14ac:dyDescent="0.25">
      <c r="A756" s="4"/>
      <c r="B756" s="4"/>
      <c r="C756" s="4"/>
      <c r="D756" s="4"/>
      <c r="E756" s="4"/>
      <c r="F756" s="4"/>
      <c r="G756" s="4"/>
      <c r="H756" s="4"/>
    </row>
    <row r="757" spans="1:8" hidden="1" x14ac:dyDescent="0.25">
      <c r="A757" s="4"/>
      <c r="B757" s="4"/>
      <c r="C757" s="4"/>
      <c r="D757" s="4"/>
      <c r="E757" s="4"/>
      <c r="F757" s="4"/>
      <c r="G757" s="4"/>
      <c r="H757" s="4"/>
    </row>
    <row r="758" spans="1:8" hidden="1" x14ac:dyDescent="0.25">
      <c r="A758" s="4"/>
      <c r="B758" s="4"/>
      <c r="C758" s="4"/>
      <c r="D758" s="4"/>
      <c r="E758" s="4"/>
      <c r="F758" s="4"/>
      <c r="G758" s="4"/>
      <c r="H758" s="4"/>
    </row>
    <row r="759" spans="1:8" hidden="1" x14ac:dyDescent="0.25">
      <c r="A759" s="4"/>
      <c r="B759" s="4"/>
      <c r="C759" s="4"/>
      <c r="D759" s="4"/>
      <c r="E759" s="4"/>
      <c r="F759" s="4"/>
      <c r="G759" s="4"/>
      <c r="H759" s="4"/>
    </row>
    <row r="760" spans="1:8" hidden="1" x14ac:dyDescent="0.25">
      <c r="A760" s="4"/>
      <c r="B760" s="4"/>
      <c r="C760" s="4"/>
      <c r="D760" s="4"/>
      <c r="E760" s="4"/>
      <c r="F760" s="4"/>
      <c r="G760" s="4"/>
      <c r="H760" s="4"/>
    </row>
    <row r="761" spans="1:8" hidden="1" x14ac:dyDescent="0.25">
      <c r="A761" s="4"/>
      <c r="B761" s="4"/>
      <c r="C761" s="4"/>
      <c r="D761" s="4"/>
      <c r="E761" s="4"/>
      <c r="F761" s="4"/>
      <c r="G761" s="4"/>
      <c r="H761" s="4"/>
    </row>
    <row r="762" spans="1:8" hidden="1" x14ac:dyDescent="0.25">
      <c r="A762" s="4"/>
      <c r="B762" s="4"/>
      <c r="C762" s="4"/>
      <c r="D762" s="4"/>
      <c r="E762" s="4"/>
      <c r="F762" s="4"/>
      <c r="G762" s="4"/>
      <c r="H762" s="4"/>
    </row>
    <row r="763" spans="1:8" hidden="1" x14ac:dyDescent="0.25">
      <c r="A763" s="4"/>
      <c r="B763" s="4"/>
      <c r="C763" s="4"/>
      <c r="D763" s="4"/>
      <c r="E763" s="4"/>
      <c r="F763" s="4"/>
      <c r="G763" s="4"/>
      <c r="H763" s="4"/>
    </row>
    <row r="764" spans="1:8" hidden="1" x14ac:dyDescent="0.25">
      <c r="A764" s="4"/>
      <c r="B764" s="4"/>
      <c r="C764" s="4"/>
      <c r="D764" s="4"/>
      <c r="E764" s="4"/>
      <c r="F764" s="4"/>
      <c r="G764" s="4"/>
      <c r="H764" s="4"/>
    </row>
    <row r="765" spans="1:8" hidden="1" x14ac:dyDescent="0.25">
      <c r="A765" s="4"/>
      <c r="B765" s="4"/>
      <c r="C765" s="4"/>
      <c r="D765" s="4"/>
      <c r="E765" s="4"/>
      <c r="F765" s="4"/>
      <c r="G765" s="4"/>
      <c r="H765" s="4"/>
    </row>
    <row r="766" spans="1:8" hidden="1" x14ac:dyDescent="0.25">
      <c r="A766" s="4"/>
      <c r="B766" s="4"/>
      <c r="C766" s="4"/>
      <c r="D766" s="4"/>
      <c r="E766" s="4"/>
      <c r="F766" s="4"/>
      <c r="G766" s="4"/>
      <c r="H766" s="4"/>
    </row>
    <row r="767" spans="1:8" hidden="1" x14ac:dyDescent="0.25">
      <c r="A767" s="4"/>
      <c r="B767" s="4"/>
      <c r="C767" s="4"/>
      <c r="D767" s="4"/>
      <c r="E767" s="4"/>
      <c r="F767" s="4"/>
      <c r="G767" s="4"/>
      <c r="H767" s="4"/>
    </row>
    <row r="768" spans="1:8" hidden="1" x14ac:dyDescent="0.25">
      <c r="A768" s="4"/>
      <c r="B768" s="4"/>
      <c r="C768" s="4"/>
      <c r="D768" s="4"/>
      <c r="E768" s="4"/>
      <c r="F768" s="4"/>
      <c r="G768" s="4"/>
      <c r="H768" s="4"/>
    </row>
    <row r="769" spans="1:8" hidden="1" x14ac:dyDescent="0.25">
      <c r="A769" s="4"/>
      <c r="B769" s="4"/>
      <c r="C769" s="4"/>
      <c r="D769" s="4"/>
      <c r="E769" s="4"/>
      <c r="F769" s="4"/>
      <c r="G769" s="4"/>
      <c r="H769" s="4"/>
    </row>
    <row r="770" spans="1:8" hidden="1" x14ac:dyDescent="0.25">
      <c r="A770" s="4"/>
      <c r="B770" s="4"/>
      <c r="C770" s="4"/>
      <c r="D770" s="4"/>
      <c r="E770" s="4"/>
      <c r="F770" s="4"/>
      <c r="G770" s="4"/>
      <c r="H770" s="4"/>
    </row>
    <row r="771" spans="1:8" hidden="1" x14ac:dyDescent="0.25">
      <c r="A771" s="4"/>
      <c r="B771" s="4"/>
      <c r="C771" s="4"/>
      <c r="D771" s="4"/>
      <c r="E771" s="4"/>
      <c r="F771" s="4"/>
      <c r="G771" s="4"/>
      <c r="H771" s="4"/>
    </row>
    <row r="772" spans="1:8" hidden="1" x14ac:dyDescent="0.25">
      <c r="A772" s="4"/>
      <c r="B772" s="4"/>
      <c r="C772" s="4"/>
      <c r="D772" s="4"/>
      <c r="E772" s="4"/>
      <c r="F772" s="4"/>
      <c r="G772" s="4"/>
      <c r="H772" s="4"/>
    </row>
    <row r="773" spans="1:8" hidden="1" x14ac:dyDescent="0.25">
      <c r="A773" s="4"/>
      <c r="B773" s="4"/>
      <c r="C773" s="4"/>
      <c r="D773" s="4"/>
      <c r="E773" s="4"/>
      <c r="F773" s="4"/>
      <c r="G773" s="4"/>
      <c r="H773" s="4"/>
    </row>
    <row r="774" spans="1:8" hidden="1" x14ac:dyDescent="0.25">
      <c r="A774" s="4"/>
      <c r="B774" s="4"/>
      <c r="C774" s="4"/>
      <c r="D774" s="4"/>
      <c r="E774" s="4"/>
      <c r="F774" s="4"/>
      <c r="G774" s="4"/>
      <c r="H774" s="4"/>
    </row>
    <row r="775" spans="1:8" hidden="1" x14ac:dyDescent="0.25">
      <c r="A775" s="4"/>
      <c r="B775" s="4"/>
      <c r="C775" s="4"/>
      <c r="D775" s="4"/>
      <c r="E775" s="4"/>
      <c r="F775" s="4"/>
      <c r="G775" s="4"/>
      <c r="H775" s="4"/>
    </row>
    <row r="776" spans="1:8" hidden="1" x14ac:dyDescent="0.25">
      <c r="A776" s="4"/>
      <c r="B776" s="4"/>
      <c r="C776" s="4"/>
      <c r="D776" s="4"/>
      <c r="E776" s="4"/>
      <c r="F776" s="4"/>
      <c r="G776" s="4"/>
      <c r="H776" s="4"/>
    </row>
    <row r="777" spans="1:8" hidden="1" x14ac:dyDescent="0.25">
      <c r="A777" s="4"/>
      <c r="B777" s="4"/>
      <c r="C777" s="4"/>
      <c r="D777" s="4"/>
      <c r="E777" s="4"/>
      <c r="F777" s="4"/>
      <c r="G777" s="4"/>
      <c r="H777" s="4"/>
    </row>
    <row r="778" spans="1:8" hidden="1" x14ac:dyDescent="0.25">
      <c r="A778" s="4"/>
      <c r="B778" s="4"/>
      <c r="C778" s="4"/>
      <c r="D778" s="4"/>
      <c r="E778" s="4"/>
      <c r="F778" s="4"/>
      <c r="G778" s="4"/>
      <c r="H778" s="4"/>
    </row>
    <row r="779" spans="1:8" hidden="1" x14ac:dyDescent="0.25">
      <c r="A779" s="4"/>
      <c r="B779" s="4"/>
      <c r="C779" s="4"/>
      <c r="D779" s="4"/>
      <c r="E779" s="4"/>
      <c r="F779" s="4"/>
      <c r="G779" s="4"/>
      <c r="H779" s="4"/>
    </row>
    <row r="780" spans="1:8" hidden="1" x14ac:dyDescent="0.25">
      <c r="A780" s="4"/>
      <c r="B780" s="4"/>
      <c r="C780" s="4"/>
      <c r="D780" s="4"/>
      <c r="E780" s="4"/>
      <c r="F780" s="4"/>
      <c r="G780" s="4"/>
      <c r="H780" s="4"/>
    </row>
    <row r="781" spans="1:8" hidden="1" x14ac:dyDescent="0.25">
      <c r="A781" s="4"/>
      <c r="B781" s="4"/>
      <c r="C781" s="4"/>
      <c r="D781" s="4"/>
      <c r="E781" s="4"/>
      <c r="F781" s="4"/>
      <c r="G781" s="4"/>
      <c r="H781" s="4"/>
    </row>
    <row r="782" spans="1:8" hidden="1" x14ac:dyDescent="0.25">
      <c r="A782" s="4"/>
      <c r="B782" s="4"/>
      <c r="C782" s="4"/>
      <c r="D782" s="4"/>
      <c r="E782" s="4"/>
      <c r="F782" s="4"/>
      <c r="G782" s="4"/>
      <c r="H782" s="4"/>
    </row>
    <row r="783" spans="1:8" hidden="1" x14ac:dyDescent="0.25">
      <c r="A783" s="4"/>
      <c r="B783" s="4"/>
      <c r="C783" s="4"/>
      <c r="D783" s="4"/>
      <c r="E783" s="4"/>
      <c r="F783" s="4"/>
      <c r="G783" s="4"/>
      <c r="H783" s="4"/>
    </row>
    <row r="784" spans="1:8" hidden="1" x14ac:dyDescent="0.25">
      <c r="A784" s="4"/>
      <c r="B784" s="4"/>
      <c r="C784" s="4"/>
      <c r="D784" s="4"/>
      <c r="E784" s="4"/>
      <c r="F784" s="4"/>
      <c r="G784" s="4"/>
      <c r="H784" s="4"/>
    </row>
    <row r="785" spans="1:8" hidden="1" x14ac:dyDescent="0.25">
      <c r="A785" s="4"/>
      <c r="B785" s="4"/>
      <c r="C785" s="4"/>
      <c r="D785" s="4"/>
      <c r="E785" s="4"/>
      <c r="F785" s="4"/>
      <c r="G785" s="4"/>
      <c r="H785" s="4"/>
    </row>
    <row r="786" spans="1:8" hidden="1" x14ac:dyDescent="0.25">
      <c r="A786" s="4"/>
      <c r="B786" s="4"/>
      <c r="C786" s="4"/>
      <c r="D786" s="4"/>
      <c r="E786" s="4"/>
      <c r="F786" s="4"/>
      <c r="G786" s="4"/>
      <c r="H786" s="4"/>
    </row>
    <row r="787" spans="1:8" hidden="1" x14ac:dyDescent="0.25">
      <c r="A787" s="4"/>
      <c r="B787" s="4"/>
      <c r="C787" s="4"/>
      <c r="D787" s="4"/>
      <c r="E787" s="4"/>
      <c r="F787" s="4"/>
      <c r="G787" s="4"/>
      <c r="H787" s="4"/>
    </row>
    <row r="788" spans="1:8" hidden="1" x14ac:dyDescent="0.25">
      <c r="A788" s="4"/>
      <c r="B788" s="4"/>
      <c r="C788" s="4"/>
      <c r="D788" s="4"/>
      <c r="E788" s="4"/>
      <c r="F788" s="4"/>
      <c r="G788" s="4"/>
      <c r="H788" s="4"/>
    </row>
    <row r="789" spans="1:8" hidden="1" x14ac:dyDescent="0.25">
      <c r="A789" s="4"/>
      <c r="B789" s="4"/>
      <c r="C789" s="4"/>
      <c r="D789" s="4"/>
      <c r="E789" s="4"/>
      <c r="F789" s="4"/>
      <c r="G789" s="4"/>
      <c r="H789" s="4"/>
    </row>
    <row r="790" spans="1:8" hidden="1" x14ac:dyDescent="0.25">
      <c r="A790" s="4"/>
      <c r="B790" s="4"/>
      <c r="C790" s="4"/>
      <c r="D790" s="4"/>
      <c r="E790" s="4"/>
      <c r="F790" s="4"/>
      <c r="G790" s="4"/>
      <c r="H790" s="4"/>
    </row>
    <row r="791" spans="1:8" hidden="1" x14ac:dyDescent="0.25">
      <c r="A791" s="4"/>
      <c r="B791" s="4"/>
      <c r="C791" s="4"/>
      <c r="D791" s="4"/>
      <c r="E791" s="4"/>
      <c r="F791" s="4"/>
      <c r="G791" s="4"/>
      <c r="H791" s="4"/>
    </row>
    <row r="792" spans="1:8" hidden="1" x14ac:dyDescent="0.25">
      <c r="A792" s="4"/>
      <c r="B792" s="4"/>
      <c r="C792" s="4"/>
      <c r="D792" s="4"/>
      <c r="E792" s="4"/>
      <c r="F792" s="4"/>
      <c r="G792" s="4"/>
      <c r="H792" s="4"/>
    </row>
    <row r="793" spans="1:8" hidden="1" x14ac:dyDescent="0.25">
      <c r="A793" s="4"/>
      <c r="B793" s="4"/>
      <c r="C793" s="4"/>
      <c r="D793" s="4"/>
      <c r="E793" s="4"/>
      <c r="F793" s="4"/>
      <c r="G793" s="4"/>
      <c r="H793" s="4"/>
    </row>
    <row r="794" spans="1:8" hidden="1" x14ac:dyDescent="0.25">
      <c r="A794" s="4"/>
      <c r="B794" s="4"/>
      <c r="C794" s="4"/>
      <c r="D794" s="4"/>
      <c r="E794" s="4"/>
      <c r="F794" s="4"/>
      <c r="G794" s="4"/>
      <c r="H794" s="4"/>
    </row>
    <row r="795" spans="1:8" hidden="1" x14ac:dyDescent="0.25">
      <c r="A795" s="4"/>
      <c r="B795" s="4"/>
      <c r="C795" s="4"/>
      <c r="D795" s="4"/>
      <c r="E795" s="4"/>
      <c r="F795" s="4"/>
      <c r="G795" s="4"/>
      <c r="H795" s="4"/>
    </row>
    <row r="796" spans="1:8" hidden="1" x14ac:dyDescent="0.25">
      <c r="A796" s="4"/>
      <c r="B796" s="4"/>
      <c r="C796" s="4"/>
      <c r="D796" s="4"/>
      <c r="E796" s="4"/>
      <c r="F796" s="4"/>
      <c r="G796" s="4"/>
      <c r="H796" s="4"/>
    </row>
    <row r="797" spans="1:8" hidden="1" x14ac:dyDescent="0.25">
      <c r="A797" s="4"/>
      <c r="B797" s="4"/>
      <c r="C797" s="4"/>
      <c r="D797" s="4"/>
      <c r="E797" s="4"/>
      <c r="F797" s="4"/>
      <c r="G797" s="4"/>
      <c r="H797" s="4"/>
    </row>
    <row r="798" spans="1:8" hidden="1" x14ac:dyDescent="0.25">
      <c r="A798" s="4"/>
      <c r="B798" s="4"/>
      <c r="C798" s="4"/>
      <c r="D798" s="4"/>
      <c r="E798" s="4"/>
      <c r="F798" s="4"/>
      <c r="G798" s="4"/>
      <c r="H798" s="4"/>
    </row>
    <row r="799" spans="1:8" hidden="1" x14ac:dyDescent="0.25">
      <c r="A799" s="4"/>
      <c r="B799" s="4"/>
      <c r="C799" s="4"/>
      <c r="D799" s="4"/>
      <c r="E799" s="4"/>
      <c r="F799" s="4"/>
      <c r="G799" s="4"/>
      <c r="H799" s="4"/>
    </row>
    <row r="800" spans="1:8" hidden="1" x14ac:dyDescent="0.25">
      <c r="A800" s="4"/>
      <c r="B800" s="4"/>
      <c r="C800" s="4"/>
      <c r="D800" s="4"/>
      <c r="E800" s="4"/>
      <c r="F800" s="4"/>
      <c r="G800" s="4"/>
      <c r="H800" s="4"/>
    </row>
    <row r="801" spans="1:8" hidden="1" x14ac:dyDescent="0.25">
      <c r="A801" s="4"/>
      <c r="B801" s="4"/>
      <c r="C801" s="4"/>
      <c r="D801" s="4"/>
      <c r="E801" s="4"/>
      <c r="F801" s="4"/>
      <c r="G801" s="4"/>
      <c r="H801" s="4"/>
    </row>
    <row r="802" spans="1:8" hidden="1" x14ac:dyDescent="0.25">
      <c r="A802" s="4"/>
      <c r="B802" s="4"/>
      <c r="C802" s="4"/>
      <c r="D802" s="4"/>
      <c r="E802" s="4"/>
      <c r="F802" s="4"/>
      <c r="G802" s="4"/>
      <c r="H802" s="4"/>
    </row>
    <row r="803" spans="1:8" hidden="1" x14ac:dyDescent="0.25">
      <c r="A803" s="4"/>
      <c r="B803" s="4"/>
      <c r="C803" s="4"/>
      <c r="D803" s="4"/>
      <c r="E803" s="4"/>
      <c r="F803" s="4"/>
      <c r="G803" s="4"/>
      <c r="H803" s="4"/>
    </row>
    <row r="804" spans="1:8" hidden="1" x14ac:dyDescent="0.25">
      <c r="A804" s="4"/>
      <c r="B804" s="4"/>
      <c r="C804" s="4"/>
      <c r="D804" s="4"/>
      <c r="E804" s="4"/>
      <c r="F804" s="4"/>
      <c r="G804" s="4"/>
      <c r="H804" s="4"/>
    </row>
    <row r="805" spans="1:8" hidden="1" x14ac:dyDescent="0.25">
      <c r="A805" s="4"/>
      <c r="B805" s="4"/>
      <c r="C805" s="4"/>
      <c r="D805" s="4"/>
      <c r="E805" s="4"/>
      <c r="F805" s="4"/>
      <c r="G805" s="4"/>
      <c r="H805" s="4"/>
    </row>
    <row r="806" spans="1:8" hidden="1" x14ac:dyDescent="0.25">
      <c r="A806" s="4"/>
      <c r="B806" s="4"/>
      <c r="C806" s="4"/>
      <c r="D806" s="4"/>
      <c r="E806" s="4"/>
      <c r="F806" s="4"/>
      <c r="G806" s="4"/>
      <c r="H806" s="4"/>
    </row>
    <row r="807" spans="1:8" hidden="1" x14ac:dyDescent="0.25">
      <c r="A807" s="4"/>
      <c r="B807" s="4"/>
      <c r="C807" s="4"/>
      <c r="D807" s="4"/>
      <c r="E807" s="4"/>
      <c r="F807" s="4"/>
      <c r="G807" s="4"/>
      <c r="H807" s="4"/>
    </row>
    <row r="808" spans="1:8" hidden="1" x14ac:dyDescent="0.25">
      <c r="A808" s="4"/>
      <c r="B808" s="4"/>
      <c r="C808" s="4"/>
      <c r="D808" s="4"/>
      <c r="E808" s="4"/>
      <c r="F808" s="4"/>
      <c r="G808" s="4"/>
      <c r="H808" s="4"/>
    </row>
    <row r="809" spans="1:8" hidden="1" x14ac:dyDescent="0.25">
      <c r="A809" s="4"/>
      <c r="B809" s="4"/>
      <c r="C809" s="4"/>
      <c r="D809" s="4"/>
      <c r="E809" s="4"/>
      <c r="F809" s="4"/>
      <c r="G809" s="4"/>
      <c r="H809" s="4"/>
    </row>
    <row r="810" spans="1:8" hidden="1" x14ac:dyDescent="0.25">
      <c r="A810" s="4"/>
      <c r="B810" s="4"/>
      <c r="C810" s="4"/>
      <c r="D810" s="4"/>
      <c r="E810" s="4"/>
      <c r="F810" s="4"/>
      <c r="G810" s="4"/>
      <c r="H810" s="4"/>
    </row>
    <row r="811" spans="1:8" hidden="1" x14ac:dyDescent="0.25">
      <c r="A811" s="4"/>
      <c r="B811" s="4"/>
      <c r="C811" s="4"/>
      <c r="D811" s="4"/>
      <c r="E811" s="4"/>
      <c r="F811" s="4"/>
      <c r="G811" s="4"/>
      <c r="H811" s="4"/>
    </row>
    <row r="812" spans="1:8" hidden="1" x14ac:dyDescent="0.25">
      <c r="A812" s="4"/>
      <c r="B812" s="4"/>
      <c r="C812" s="4"/>
      <c r="D812" s="4"/>
      <c r="E812" s="4"/>
      <c r="F812" s="4"/>
      <c r="G812" s="4"/>
      <c r="H812" s="4"/>
    </row>
    <row r="813" spans="1:8" hidden="1" x14ac:dyDescent="0.25">
      <c r="A813" s="4"/>
      <c r="B813" s="4"/>
      <c r="C813" s="4"/>
      <c r="D813" s="4"/>
      <c r="E813" s="4"/>
      <c r="F813" s="4"/>
      <c r="G813" s="4"/>
      <c r="H813" s="4"/>
    </row>
    <row r="814" spans="1:8" hidden="1" x14ac:dyDescent="0.25">
      <c r="A814" s="4"/>
      <c r="B814" s="4"/>
      <c r="C814" s="4"/>
      <c r="D814" s="4"/>
      <c r="E814" s="4"/>
      <c r="F814" s="4"/>
      <c r="G814" s="4"/>
      <c r="H814" s="4"/>
    </row>
    <row r="815" spans="1:8" x14ac:dyDescent="0.25"/>
    <row r="816" spans="1:8" x14ac:dyDescent="0.25"/>
    <row r="817" x14ac:dyDescent="0.25"/>
    <row r="818" x14ac:dyDescent="0.25"/>
    <row r="819" x14ac:dyDescent="0.25"/>
  </sheetData>
  <phoneticPr fontId="0" type="noConversion"/>
  <pageMargins left="0.55118110236220474" right="0.55118110236220474" top="0.78740157480314965" bottom="0.59055118110236227" header="0.51181102362204722" footer="0.51181102362204722"/>
  <pageSetup paperSize="9" scale="75" orientation="landscape" horizontalDpi="4294967292" r:id="rId1"/>
  <headerFooter alignWithMargins="0">
    <oddHeader>&amp;A</oddHeader>
    <oddFooter>Page &amp;P</oddFooter>
  </headerFooter>
  <rowBreaks count="3" manualBreakCount="3">
    <brk id="54" max="65535" man="1"/>
    <brk id="100" max="65535" man="1"/>
    <brk id="126" max="6553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"/>
  <sheetViews>
    <sheetView showGridLines="0" workbookViewId="0">
      <pane xSplit="3" ySplit="1" topLeftCell="G20" activePane="bottomRight" state="frozen"/>
      <selection pane="topRight" activeCell="E1" sqref="E1"/>
      <selection pane="bottomLeft" activeCell="A2" sqref="A2"/>
      <selection pane="bottomRight" activeCell="P31" sqref="P31"/>
    </sheetView>
  </sheetViews>
  <sheetFormatPr defaultColWidth="0" defaultRowHeight="12.5" zeroHeight="1" x14ac:dyDescent="0.25"/>
  <cols>
    <col min="1" max="1" width="5.453125" customWidth="1"/>
    <col min="2" max="2" width="33" customWidth="1"/>
    <col min="3" max="3" width="8" customWidth="1"/>
    <col min="4" max="8" width="9.81640625" bestFit="1" customWidth="1"/>
    <col min="9" max="13" width="13" bestFit="1" customWidth="1"/>
    <col min="14" max="14" width="13.54296875" bestFit="1" customWidth="1"/>
    <col min="15" max="15" width="13" bestFit="1" customWidth="1"/>
    <col min="16" max="16" width="11.7265625" bestFit="1" customWidth="1"/>
  </cols>
  <sheetData>
    <row r="1" spans="1:16" s="218" customFormat="1" ht="27" customHeight="1" thickTop="1" x14ac:dyDescent="0.25">
      <c r="A1" s="215"/>
      <c r="B1" s="216"/>
      <c r="C1" s="217"/>
      <c r="D1" s="219" t="s">
        <v>19</v>
      </c>
      <c r="E1" s="219" t="s">
        <v>20</v>
      </c>
      <c r="F1" s="219" t="s">
        <v>21</v>
      </c>
      <c r="G1" s="219" t="s">
        <v>50</v>
      </c>
      <c r="H1" s="219" t="s">
        <v>23</v>
      </c>
      <c r="I1" s="219" t="s">
        <v>24</v>
      </c>
      <c r="J1" s="219" t="s">
        <v>25</v>
      </c>
      <c r="K1" s="219" t="s">
        <v>26</v>
      </c>
      <c r="L1" s="219" t="s">
        <v>27</v>
      </c>
      <c r="M1" s="219" t="s">
        <v>28</v>
      </c>
      <c r="N1" s="219" t="s">
        <v>29</v>
      </c>
      <c r="O1" s="219" t="s">
        <v>30</v>
      </c>
      <c r="P1" s="220" t="s">
        <v>31</v>
      </c>
    </row>
    <row r="2" spans="1:16" ht="15" customHeight="1" thickBot="1" x14ac:dyDescent="0.55000000000000004">
      <c r="A2" s="5"/>
      <c r="B2" s="107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9"/>
    </row>
    <row r="3" spans="1:16" ht="13.5" customHeight="1" thickTop="1" x14ac:dyDescent="0.5">
      <c r="A3" s="5"/>
      <c r="B3" s="112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113"/>
    </row>
    <row r="4" spans="1:16" ht="13" x14ac:dyDescent="0.3">
      <c r="A4" s="4"/>
      <c r="B4" s="110" t="s">
        <v>51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27"/>
      <c r="P4" s="106"/>
    </row>
    <row r="5" spans="1:16" ht="13" x14ac:dyDescent="0.3">
      <c r="A5" s="4"/>
      <c r="B5" s="110" t="s">
        <v>52</v>
      </c>
      <c r="C5" s="56"/>
      <c r="D5" s="114"/>
      <c r="E5" s="56"/>
      <c r="F5" s="56"/>
      <c r="G5" s="56"/>
      <c r="H5" s="56"/>
      <c r="I5" s="56"/>
      <c r="J5" s="56"/>
      <c r="K5" s="56"/>
      <c r="L5" s="56"/>
      <c r="M5" s="56"/>
      <c r="N5" s="56"/>
      <c r="O5" s="27"/>
      <c r="P5" s="106"/>
    </row>
    <row r="6" spans="1:16" ht="13" x14ac:dyDescent="0.3">
      <c r="A6" s="6"/>
      <c r="B6" s="121" t="s">
        <v>410</v>
      </c>
      <c r="C6" s="27"/>
      <c r="D6" s="115">
        <f>+'Sheet 1 Sales Projections'!C4</f>
        <v>1000</v>
      </c>
      <c r="E6" s="115">
        <f>+'Sheet 1 Sales Projections'!D4</f>
        <v>1000</v>
      </c>
      <c r="F6" s="115">
        <f>+'Sheet 1 Sales Projections'!E4</f>
        <v>1000</v>
      </c>
      <c r="G6" s="115">
        <f>+'Sheet 1 Sales Projections'!F4</f>
        <v>1000</v>
      </c>
      <c r="H6" s="115">
        <f>+'Sheet 1 Sales Projections'!G4</f>
        <v>1000</v>
      </c>
      <c r="I6" s="115">
        <f>+'Sheet 1 Sales Projections'!H4</f>
        <v>1000</v>
      </c>
      <c r="J6" s="115">
        <f>+'Sheet 1 Sales Projections'!I4</f>
        <v>1000</v>
      </c>
      <c r="K6" s="115">
        <f>+'Sheet 1 Sales Projections'!J4</f>
        <v>1000</v>
      </c>
      <c r="L6" s="115">
        <f>+'Sheet 1 Sales Projections'!K4</f>
        <v>1000</v>
      </c>
      <c r="M6" s="115">
        <f>+'Sheet 1 Sales Projections'!L4</f>
        <v>1000</v>
      </c>
      <c r="N6" s="115">
        <f>+'Sheet 1 Sales Projections'!M4</f>
        <v>1000</v>
      </c>
      <c r="O6" s="115">
        <f>+'Sheet 1 Sales Projections'!N4</f>
        <v>1000</v>
      </c>
      <c r="P6" s="106">
        <f>SUM(D6:O6)</f>
        <v>12000</v>
      </c>
    </row>
    <row r="7" spans="1:16" ht="13" x14ac:dyDescent="0.3">
      <c r="A7" s="6"/>
      <c r="B7" s="121" t="s">
        <v>411</v>
      </c>
      <c r="C7" s="28"/>
      <c r="D7" s="115">
        <f>+'Sheet 1 Sales Projections'!C7</f>
        <v>0</v>
      </c>
      <c r="E7" s="115">
        <f>+'Sheet 1 Sales Projections'!D7</f>
        <v>0</v>
      </c>
      <c r="F7" s="115">
        <f>+'Sheet 1 Sales Projections'!E7</f>
        <v>0</v>
      </c>
      <c r="G7" s="115">
        <f>+'Sheet 1 Sales Projections'!F7</f>
        <v>0</v>
      </c>
      <c r="H7" s="115">
        <f>+'Sheet 1 Sales Projections'!G7</f>
        <v>0</v>
      </c>
      <c r="I7" s="115">
        <f>+'Sheet 1 Sales Projections'!H7</f>
        <v>0</v>
      </c>
      <c r="J7" s="115">
        <f>+'Sheet 1 Sales Projections'!I7</f>
        <v>0</v>
      </c>
      <c r="K7" s="115">
        <f>+'Sheet 1 Sales Projections'!J7</f>
        <v>0</v>
      </c>
      <c r="L7" s="115">
        <f>+'Sheet 1 Sales Projections'!K7</f>
        <v>0</v>
      </c>
      <c r="M7" s="115">
        <f>+'Sheet 1 Sales Projections'!L7</f>
        <v>0</v>
      </c>
      <c r="N7" s="115">
        <f>+'Sheet 1 Sales Projections'!M7</f>
        <v>0</v>
      </c>
      <c r="O7" s="115">
        <f>+'Sheet 1 Sales Projections'!N7</f>
        <v>0</v>
      </c>
      <c r="P7" s="106">
        <f>SUM(D7:O7)</f>
        <v>0</v>
      </c>
    </row>
    <row r="8" spans="1:16" ht="13" x14ac:dyDescent="0.3">
      <c r="A8" s="6"/>
      <c r="B8" s="121" t="s">
        <v>412</v>
      </c>
      <c r="C8" s="27"/>
      <c r="D8" s="115">
        <f>+'Sheet 1 Sales Projections'!C10</f>
        <v>25</v>
      </c>
      <c r="E8" s="115">
        <f>+'Sheet 1 Sales Projections'!D10</f>
        <v>25</v>
      </c>
      <c r="F8" s="115">
        <f>+'Sheet 1 Sales Projections'!E10</f>
        <v>25</v>
      </c>
      <c r="G8" s="115">
        <f>+'Sheet 1 Sales Projections'!F10</f>
        <v>25</v>
      </c>
      <c r="H8" s="115">
        <f>+'Sheet 1 Sales Projections'!G10</f>
        <v>25</v>
      </c>
      <c r="I8" s="115">
        <f>+'Sheet 1 Sales Projections'!H10</f>
        <v>25</v>
      </c>
      <c r="J8" s="115">
        <f>+'Sheet 1 Sales Projections'!I10</f>
        <v>25</v>
      </c>
      <c r="K8" s="115">
        <f>+'Sheet 1 Sales Projections'!J10</f>
        <v>25</v>
      </c>
      <c r="L8" s="115">
        <f>+'Sheet 1 Sales Projections'!K10</f>
        <v>25</v>
      </c>
      <c r="M8" s="115">
        <f>+'Sheet 1 Sales Projections'!L10</f>
        <v>25</v>
      </c>
      <c r="N8" s="115">
        <f>+'Sheet 1 Sales Projections'!M10</f>
        <v>25</v>
      </c>
      <c r="O8" s="115">
        <f>+'Sheet 1 Sales Projections'!N10</f>
        <v>25</v>
      </c>
      <c r="P8" s="106">
        <f>SUM(D8:O8)</f>
        <v>300</v>
      </c>
    </row>
    <row r="9" spans="1:16" ht="13" x14ac:dyDescent="0.3">
      <c r="A9" s="4"/>
      <c r="B9" s="121" t="s">
        <v>413</v>
      </c>
      <c r="C9" s="27"/>
      <c r="D9" s="115">
        <f>+'Sheet 1 Sales Projections'!C13</f>
        <v>0</v>
      </c>
      <c r="E9" s="115">
        <f>+'Sheet 1 Sales Projections'!D13</f>
        <v>0</v>
      </c>
      <c r="F9" s="115">
        <f>+'Sheet 1 Sales Projections'!E13</f>
        <v>0</v>
      </c>
      <c r="G9" s="115">
        <f>+'Sheet 1 Sales Projections'!F13</f>
        <v>0</v>
      </c>
      <c r="H9" s="115">
        <f>+'Sheet 1 Sales Projections'!G13</f>
        <v>0</v>
      </c>
      <c r="I9" s="115">
        <f>+'Sheet 1 Sales Projections'!H13</f>
        <v>0</v>
      </c>
      <c r="J9" s="115">
        <f>+'Sheet 1 Sales Projections'!I13</f>
        <v>0</v>
      </c>
      <c r="K9" s="115">
        <f>+'Sheet 1 Sales Projections'!J13</f>
        <v>0</v>
      </c>
      <c r="L9" s="115">
        <f>+'Sheet 1 Sales Projections'!K13</f>
        <v>0</v>
      </c>
      <c r="M9" s="115">
        <f>+'Sheet 1 Sales Projections'!L13</f>
        <v>0</v>
      </c>
      <c r="N9" s="115">
        <f>+'Sheet 1 Sales Projections'!M13</f>
        <v>0</v>
      </c>
      <c r="O9" s="115">
        <f>+'Sheet 1 Sales Projections'!N13</f>
        <v>0</v>
      </c>
      <c r="P9" s="106">
        <f>SUM(D9:O9)</f>
        <v>0</v>
      </c>
    </row>
    <row r="10" spans="1:16" ht="13" x14ac:dyDescent="0.3">
      <c r="A10" s="6"/>
      <c r="B10" s="110"/>
      <c r="C10" s="27"/>
      <c r="D10" s="27"/>
      <c r="E10" s="28"/>
      <c r="F10" s="27"/>
      <c r="G10" s="27"/>
      <c r="H10" s="28"/>
      <c r="I10" s="27"/>
      <c r="J10" s="27"/>
      <c r="K10" s="28"/>
      <c r="L10" s="27"/>
      <c r="M10" s="27"/>
      <c r="N10" s="27"/>
      <c r="O10" s="27"/>
      <c r="P10" s="106"/>
    </row>
    <row r="11" spans="1:16" x14ac:dyDescent="0.25">
      <c r="A11" s="4"/>
      <c r="B11" s="110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7"/>
      <c r="O11" s="27"/>
      <c r="P11" s="106"/>
    </row>
    <row r="12" spans="1:16" ht="13" x14ac:dyDescent="0.3">
      <c r="A12" s="6"/>
      <c r="B12" s="110" t="s">
        <v>53</v>
      </c>
      <c r="C12" s="27"/>
      <c r="D12" s="28"/>
      <c r="E12" s="28"/>
      <c r="F12" s="27"/>
      <c r="G12" s="28"/>
      <c r="H12" s="27"/>
      <c r="I12" s="27"/>
      <c r="J12" s="28"/>
      <c r="K12" s="27"/>
      <c r="L12" s="27"/>
      <c r="M12" s="28"/>
      <c r="N12" s="27"/>
      <c r="O12" s="27"/>
      <c r="P12" s="106"/>
    </row>
    <row r="13" spans="1:16" ht="13" x14ac:dyDescent="0.3">
      <c r="A13" s="4"/>
      <c r="B13" s="121" t="s">
        <v>465</v>
      </c>
      <c r="C13" s="27"/>
      <c r="D13" s="772">
        <v>0.45</v>
      </c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106"/>
    </row>
    <row r="14" spans="1:16" s="711" customFormat="1" ht="13" x14ac:dyDescent="0.3">
      <c r="A14" s="20"/>
      <c r="B14" s="708" t="s">
        <v>54</v>
      </c>
      <c r="C14" s="709"/>
      <c r="D14" s="709">
        <f>+'Sheet 1 Sales Projections'!C4</f>
        <v>1000</v>
      </c>
      <c r="E14" s="709">
        <f>+'Sheet 1 Sales Projections'!D4</f>
        <v>1000</v>
      </c>
      <c r="F14" s="709">
        <f>+'Sheet 1 Sales Projections'!E4</f>
        <v>1000</v>
      </c>
      <c r="G14" s="709">
        <f>+'Sheet 1 Sales Projections'!F4</f>
        <v>1000</v>
      </c>
      <c r="H14" s="709">
        <f>+'Sheet 1 Sales Projections'!G4</f>
        <v>1000</v>
      </c>
      <c r="I14" s="709">
        <f>+'Sheet 1 Sales Projections'!H4</f>
        <v>1000</v>
      </c>
      <c r="J14" s="709">
        <f>+'Sheet 1 Sales Projections'!I4</f>
        <v>1000</v>
      </c>
      <c r="K14" s="709">
        <f>+'Sheet 1 Sales Projections'!J4</f>
        <v>1000</v>
      </c>
      <c r="L14" s="709">
        <f>+'Sheet 1 Sales Projections'!K4</f>
        <v>1000</v>
      </c>
      <c r="M14" s="709">
        <f>+'Sheet 1 Sales Projections'!L4</f>
        <v>1000</v>
      </c>
      <c r="N14" s="709">
        <f>+'Sheet 1 Sales Projections'!M4</f>
        <v>1000</v>
      </c>
      <c r="O14" s="709">
        <f>+'Sheet 1 Sales Projections'!N4</f>
        <v>1000</v>
      </c>
      <c r="P14" s="710">
        <f>SUM(D14:O14)</f>
        <v>12000</v>
      </c>
    </row>
    <row r="15" spans="1:16" ht="13" x14ac:dyDescent="0.3">
      <c r="A15" s="4"/>
      <c r="B15" s="120" t="s">
        <v>55</v>
      </c>
      <c r="C15" s="369"/>
      <c r="D15" s="756">
        <f>+'Sheet 1 Sales Projections'!C5*D13</f>
        <v>0.45</v>
      </c>
      <c r="E15" s="370">
        <f t="shared" ref="E15:O15" si="0">+D15</f>
        <v>0.45</v>
      </c>
      <c r="F15" s="370">
        <f t="shared" si="0"/>
        <v>0.45</v>
      </c>
      <c r="G15" s="370">
        <f t="shared" si="0"/>
        <v>0.45</v>
      </c>
      <c r="H15" s="370">
        <f t="shared" si="0"/>
        <v>0.45</v>
      </c>
      <c r="I15" s="370">
        <f t="shared" si="0"/>
        <v>0.45</v>
      </c>
      <c r="J15" s="370">
        <f t="shared" si="0"/>
        <v>0.45</v>
      </c>
      <c r="K15" s="370">
        <f t="shared" si="0"/>
        <v>0.45</v>
      </c>
      <c r="L15" s="370">
        <f t="shared" si="0"/>
        <v>0.45</v>
      </c>
      <c r="M15" s="370">
        <f t="shared" si="0"/>
        <v>0.45</v>
      </c>
      <c r="N15" s="370">
        <f t="shared" si="0"/>
        <v>0.45</v>
      </c>
      <c r="O15" s="370">
        <f t="shared" si="0"/>
        <v>0.45</v>
      </c>
      <c r="P15" s="116"/>
    </row>
    <row r="16" spans="1:16" s="717" customFormat="1" ht="13" x14ac:dyDescent="0.3">
      <c r="A16" s="712"/>
      <c r="B16" s="713" t="s">
        <v>56</v>
      </c>
      <c r="C16" s="714"/>
      <c r="D16" s="715">
        <f t="shared" ref="D16:O16" si="1">+D15*D14</f>
        <v>450</v>
      </c>
      <c r="E16" s="715">
        <f t="shared" si="1"/>
        <v>450</v>
      </c>
      <c r="F16" s="715">
        <f t="shared" si="1"/>
        <v>450</v>
      </c>
      <c r="G16" s="715">
        <f t="shared" si="1"/>
        <v>450</v>
      </c>
      <c r="H16" s="715">
        <f t="shared" si="1"/>
        <v>450</v>
      </c>
      <c r="I16" s="715">
        <f t="shared" si="1"/>
        <v>450</v>
      </c>
      <c r="J16" s="715">
        <f t="shared" si="1"/>
        <v>450</v>
      </c>
      <c r="K16" s="715">
        <f t="shared" si="1"/>
        <v>450</v>
      </c>
      <c r="L16" s="715">
        <f t="shared" si="1"/>
        <v>450</v>
      </c>
      <c r="M16" s="715">
        <f t="shared" si="1"/>
        <v>450</v>
      </c>
      <c r="N16" s="715">
        <f t="shared" si="1"/>
        <v>450</v>
      </c>
      <c r="O16" s="715">
        <f t="shared" si="1"/>
        <v>450</v>
      </c>
      <c r="P16" s="716">
        <f>SUM(D16:O16)</f>
        <v>5400</v>
      </c>
    </row>
    <row r="17" spans="1:16" ht="13" x14ac:dyDescent="0.3">
      <c r="A17" s="15"/>
      <c r="B17" s="121" t="s">
        <v>466</v>
      </c>
      <c r="C17" s="27"/>
      <c r="D17" s="772">
        <v>0.75</v>
      </c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106"/>
    </row>
    <row r="18" spans="1:16" ht="13" x14ac:dyDescent="0.3">
      <c r="A18" s="15"/>
      <c r="B18" s="119" t="s">
        <v>54</v>
      </c>
      <c r="C18" s="125"/>
      <c r="D18" s="709">
        <f>+'Sheet 1 Sales Projections'!C7</f>
        <v>0</v>
      </c>
      <c r="E18" s="28">
        <f t="shared" ref="E18:O18" si="2">+E7*$C$14</f>
        <v>0</v>
      </c>
      <c r="F18" s="28">
        <f t="shared" si="2"/>
        <v>0</v>
      </c>
      <c r="G18" s="28">
        <f t="shared" si="2"/>
        <v>0</v>
      </c>
      <c r="H18" s="28">
        <f t="shared" si="2"/>
        <v>0</v>
      </c>
      <c r="I18" s="28">
        <f t="shared" si="2"/>
        <v>0</v>
      </c>
      <c r="J18" s="28">
        <f t="shared" si="2"/>
        <v>0</v>
      </c>
      <c r="K18" s="28">
        <f t="shared" si="2"/>
        <v>0</v>
      </c>
      <c r="L18" s="28">
        <f t="shared" si="2"/>
        <v>0</v>
      </c>
      <c r="M18" s="28">
        <f t="shared" si="2"/>
        <v>0</v>
      </c>
      <c r="N18" s="28">
        <f t="shared" si="2"/>
        <v>0</v>
      </c>
      <c r="O18" s="28">
        <f t="shared" si="2"/>
        <v>0</v>
      </c>
      <c r="P18" s="106">
        <f>SUM(D18:O18)</f>
        <v>0</v>
      </c>
    </row>
    <row r="19" spans="1:16" ht="13" x14ac:dyDescent="0.3">
      <c r="A19" s="15"/>
      <c r="B19" s="120" t="s">
        <v>55</v>
      </c>
      <c r="C19" s="369"/>
      <c r="D19" s="714">
        <f>+'Sheet 1 Sales Projections'!C8*D17</f>
        <v>0</v>
      </c>
      <c r="E19" s="370">
        <f t="shared" ref="E19:O19" si="3">+D19</f>
        <v>0</v>
      </c>
      <c r="F19" s="370">
        <f t="shared" si="3"/>
        <v>0</v>
      </c>
      <c r="G19" s="370">
        <f t="shared" si="3"/>
        <v>0</v>
      </c>
      <c r="H19" s="370">
        <f t="shared" si="3"/>
        <v>0</v>
      </c>
      <c r="I19" s="370">
        <f t="shared" si="3"/>
        <v>0</v>
      </c>
      <c r="J19" s="370">
        <f t="shared" si="3"/>
        <v>0</v>
      </c>
      <c r="K19" s="370">
        <f t="shared" si="3"/>
        <v>0</v>
      </c>
      <c r="L19" s="370">
        <f t="shared" si="3"/>
        <v>0</v>
      </c>
      <c r="M19" s="370">
        <f t="shared" si="3"/>
        <v>0</v>
      </c>
      <c r="N19" s="370">
        <f t="shared" si="3"/>
        <v>0</v>
      </c>
      <c r="O19" s="370">
        <f t="shared" si="3"/>
        <v>0</v>
      </c>
      <c r="P19" s="371"/>
    </row>
    <row r="20" spans="1:16" s="717" customFormat="1" ht="13" x14ac:dyDescent="0.3">
      <c r="A20" s="718"/>
      <c r="B20" s="713" t="s">
        <v>56</v>
      </c>
      <c r="C20" s="714"/>
      <c r="D20" s="714">
        <f>+'Sheet 1 Sales Projections'!C9</f>
        <v>0</v>
      </c>
      <c r="E20" s="715">
        <f t="shared" ref="E20:O20" si="4">+E19*E18</f>
        <v>0</v>
      </c>
      <c r="F20" s="715">
        <f t="shared" si="4"/>
        <v>0</v>
      </c>
      <c r="G20" s="715">
        <f t="shared" si="4"/>
        <v>0</v>
      </c>
      <c r="H20" s="715">
        <f t="shared" si="4"/>
        <v>0</v>
      </c>
      <c r="I20" s="715">
        <f t="shared" si="4"/>
        <v>0</v>
      </c>
      <c r="J20" s="715">
        <f t="shared" si="4"/>
        <v>0</v>
      </c>
      <c r="K20" s="715">
        <f t="shared" si="4"/>
        <v>0</v>
      </c>
      <c r="L20" s="715">
        <f t="shared" si="4"/>
        <v>0</v>
      </c>
      <c r="M20" s="715">
        <f t="shared" si="4"/>
        <v>0</v>
      </c>
      <c r="N20" s="715">
        <f t="shared" si="4"/>
        <v>0</v>
      </c>
      <c r="O20" s="715">
        <f t="shared" si="4"/>
        <v>0</v>
      </c>
      <c r="P20" s="716">
        <f>SUM(D20:O20)</f>
        <v>0</v>
      </c>
    </row>
    <row r="21" spans="1:16" ht="13" x14ac:dyDescent="0.3">
      <c r="A21" s="15"/>
      <c r="B21" s="121" t="s">
        <v>467</v>
      </c>
      <c r="D21" s="772">
        <v>0.5</v>
      </c>
    </row>
    <row r="22" spans="1:16" ht="13" x14ac:dyDescent="0.3">
      <c r="A22" s="15"/>
      <c r="B22" s="119" t="s">
        <v>54</v>
      </c>
      <c r="C22" s="125"/>
      <c r="D22" s="709">
        <f>+'Sheet 1 Sales Projections'!C10</f>
        <v>25</v>
      </c>
      <c r="E22" s="125">
        <f>+'Sheet 1 Sales Projections'!E10</f>
        <v>25</v>
      </c>
      <c r="F22" s="125">
        <f>+'Sheet 1 Sales Projections'!F10</f>
        <v>25</v>
      </c>
      <c r="G22" s="125">
        <f>+'Sheet 1 Sales Projections'!G10</f>
        <v>25</v>
      </c>
      <c r="H22" s="125">
        <f>+'Sheet 1 Sales Projections'!H10</f>
        <v>25</v>
      </c>
      <c r="I22" s="125">
        <f>+'Sheet 1 Sales Projections'!I10</f>
        <v>25</v>
      </c>
      <c r="J22" s="125">
        <f>+'Sheet 1 Sales Projections'!J10</f>
        <v>25</v>
      </c>
      <c r="K22" s="125">
        <f>+'Sheet 1 Sales Projections'!K10</f>
        <v>25</v>
      </c>
      <c r="L22" s="125">
        <f>+'Sheet 1 Sales Projections'!L10</f>
        <v>25</v>
      </c>
      <c r="M22" s="125">
        <f>+'Sheet 1 Sales Projections'!M10</f>
        <v>25</v>
      </c>
      <c r="N22" s="125">
        <f>+'Sheet 1 Sales Projections'!N10</f>
        <v>25</v>
      </c>
      <c r="O22" s="125">
        <f>+'Sheet 1 Sales Projections'!O10</f>
        <v>300</v>
      </c>
      <c r="P22" s="106">
        <f>SUM(D22:O22)</f>
        <v>575</v>
      </c>
    </row>
    <row r="23" spans="1:16" ht="13" x14ac:dyDescent="0.3">
      <c r="A23" s="15"/>
      <c r="B23" s="120" t="s">
        <v>55</v>
      </c>
      <c r="C23" s="372"/>
      <c r="D23" s="714">
        <f>+'Sheet 1 Sales Projections'!C11*D21</f>
        <v>5</v>
      </c>
      <c r="E23" s="373">
        <f t="shared" ref="E23:O23" si="5">+D23</f>
        <v>5</v>
      </c>
      <c r="F23" s="373">
        <f t="shared" si="5"/>
        <v>5</v>
      </c>
      <c r="G23" s="373">
        <f t="shared" si="5"/>
        <v>5</v>
      </c>
      <c r="H23" s="373">
        <f t="shared" si="5"/>
        <v>5</v>
      </c>
      <c r="I23" s="373">
        <f t="shared" si="5"/>
        <v>5</v>
      </c>
      <c r="J23" s="373">
        <f t="shared" si="5"/>
        <v>5</v>
      </c>
      <c r="K23" s="373">
        <f t="shared" si="5"/>
        <v>5</v>
      </c>
      <c r="L23" s="373">
        <f t="shared" si="5"/>
        <v>5</v>
      </c>
      <c r="M23" s="373">
        <f t="shared" si="5"/>
        <v>5</v>
      </c>
      <c r="N23" s="373">
        <f t="shared" si="5"/>
        <v>5</v>
      </c>
      <c r="O23" s="373">
        <f t="shared" si="5"/>
        <v>5</v>
      </c>
      <c r="P23" s="374"/>
    </row>
    <row r="24" spans="1:16" s="717" customFormat="1" ht="13" x14ac:dyDescent="0.3">
      <c r="A24" s="718"/>
      <c r="B24" s="713" t="s">
        <v>56</v>
      </c>
      <c r="C24" s="714"/>
      <c r="D24" s="715">
        <f t="shared" ref="D24:O24" si="6">+D23*D22</f>
        <v>125</v>
      </c>
      <c r="E24" s="715">
        <f t="shared" si="6"/>
        <v>125</v>
      </c>
      <c r="F24" s="715">
        <f t="shared" si="6"/>
        <v>125</v>
      </c>
      <c r="G24" s="715">
        <f t="shared" si="6"/>
        <v>125</v>
      </c>
      <c r="H24" s="715">
        <f t="shared" si="6"/>
        <v>125</v>
      </c>
      <c r="I24" s="715">
        <f t="shared" si="6"/>
        <v>125</v>
      </c>
      <c r="J24" s="715">
        <f t="shared" si="6"/>
        <v>125</v>
      </c>
      <c r="K24" s="715">
        <f t="shared" si="6"/>
        <v>125</v>
      </c>
      <c r="L24" s="715">
        <f t="shared" si="6"/>
        <v>125</v>
      </c>
      <c r="M24" s="715">
        <f t="shared" si="6"/>
        <v>125</v>
      </c>
      <c r="N24" s="715">
        <f t="shared" si="6"/>
        <v>125</v>
      </c>
      <c r="O24" s="715">
        <f t="shared" si="6"/>
        <v>1500</v>
      </c>
      <c r="P24" s="716">
        <f>SUM(D24:O24)</f>
        <v>2875</v>
      </c>
    </row>
    <row r="25" spans="1:16" ht="13" x14ac:dyDescent="0.3">
      <c r="A25" s="4"/>
      <c r="B25" s="121" t="s">
        <v>468</v>
      </c>
      <c r="C25" s="27"/>
      <c r="D25" s="772">
        <v>0.65</v>
      </c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106"/>
    </row>
    <row r="26" spans="1:16" ht="13" x14ac:dyDescent="0.3">
      <c r="A26" s="4"/>
      <c r="B26" s="119" t="s">
        <v>54</v>
      </c>
      <c r="C26" s="125"/>
      <c r="D26" s="709">
        <f>+'Sheet 1 Sales Projections'!C13</f>
        <v>0</v>
      </c>
      <c r="E26" s="28">
        <f t="shared" ref="E26:O26" si="7">+E9*$C$26</f>
        <v>0</v>
      </c>
      <c r="F26" s="28">
        <f t="shared" si="7"/>
        <v>0</v>
      </c>
      <c r="G26" s="28">
        <f t="shared" si="7"/>
        <v>0</v>
      </c>
      <c r="H26" s="28">
        <f t="shared" si="7"/>
        <v>0</v>
      </c>
      <c r="I26" s="28">
        <f t="shared" si="7"/>
        <v>0</v>
      </c>
      <c r="J26" s="28">
        <f t="shared" si="7"/>
        <v>0</v>
      </c>
      <c r="K26" s="28">
        <f t="shared" si="7"/>
        <v>0</v>
      </c>
      <c r="L26" s="28">
        <f t="shared" si="7"/>
        <v>0</v>
      </c>
      <c r="M26" s="28">
        <f t="shared" si="7"/>
        <v>0</v>
      </c>
      <c r="N26" s="28">
        <f t="shared" si="7"/>
        <v>0</v>
      </c>
      <c r="O26" s="28">
        <f t="shared" si="7"/>
        <v>0</v>
      </c>
      <c r="P26" s="106">
        <f>SUM(D26:O26)</f>
        <v>0</v>
      </c>
    </row>
    <row r="27" spans="1:16" ht="13" x14ac:dyDescent="0.3">
      <c r="A27" s="4"/>
      <c r="B27" s="120" t="s">
        <v>55</v>
      </c>
      <c r="C27" s="372"/>
      <c r="D27" s="714">
        <f>+'Sheet 1 Sales Projections'!C14*D25</f>
        <v>0</v>
      </c>
      <c r="E27" s="373">
        <f t="shared" ref="E27:O27" si="8">+D27</f>
        <v>0</v>
      </c>
      <c r="F27" s="373">
        <f t="shared" si="8"/>
        <v>0</v>
      </c>
      <c r="G27" s="373">
        <f t="shared" si="8"/>
        <v>0</v>
      </c>
      <c r="H27" s="373">
        <f t="shared" si="8"/>
        <v>0</v>
      </c>
      <c r="I27" s="373">
        <f t="shared" si="8"/>
        <v>0</v>
      </c>
      <c r="J27" s="373">
        <f t="shared" si="8"/>
        <v>0</v>
      </c>
      <c r="K27" s="373">
        <f t="shared" si="8"/>
        <v>0</v>
      </c>
      <c r="L27" s="373">
        <f t="shared" si="8"/>
        <v>0</v>
      </c>
      <c r="M27" s="373">
        <f t="shared" si="8"/>
        <v>0</v>
      </c>
      <c r="N27" s="373">
        <f t="shared" si="8"/>
        <v>0</v>
      </c>
      <c r="O27" s="373">
        <f t="shared" si="8"/>
        <v>0</v>
      </c>
      <c r="P27" s="374"/>
    </row>
    <row r="28" spans="1:16" s="717" customFormat="1" ht="13.5" thickBot="1" x14ac:dyDescent="0.35">
      <c r="A28" s="712"/>
      <c r="B28" s="713" t="s">
        <v>56</v>
      </c>
      <c r="C28" s="719"/>
      <c r="D28" s="720">
        <f t="shared" ref="D28:O28" si="9">+D27*D26</f>
        <v>0</v>
      </c>
      <c r="E28" s="720">
        <f t="shared" si="9"/>
        <v>0</v>
      </c>
      <c r="F28" s="720">
        <f t="shared" si="9"/>
        <v>0</v>
      </c>
      <c r="G28" s="720">
        <f t="shared" si="9"/>
        <v>0</v>
      </c>
      <c r="H28" s="720">
        <f t="shared" si="9"/>
        <v>0</v>
      </c>
      <c r="I28" s="720">
        <f t="shared" si="9"/>
        <v>0</v>
      </c>
      <c r="J28" s="720">
        <f t="shared" si="9"/>
        <v>0</v>
      </c>
      <c r="K28" s="720">
        <f t="shared" si="9"/>
        <v>0</v>
      </c>
      <c r="L28" s="720">
        <f t="shared" si="9"/>
        <v>0</v>
      </c>
      <c r="M28" s="720">
        <f t="shared" si="9"/>
        <v>0</v>
      </c>
      <c r="N28" s="720">
        <f t="shared" si="9"/>
        <v>0</v>
      </c>
      <c r="O28" s="720">
        <f t="shared" si="9"/>
        <v>0</v>
      </c>
      <c r="P28" s="721">
        <f>SUM(D28:O28)</f>
        <v>0</v>
      </c>
    </row>
    <row r="29" spans="1:16" ht="13" thickBot="1" x14ac:dyDescent="0.3">
      <c r="A29" s="4"/>
      <c r="B29" s="656" t="s">
        <v>414</v>
      </c>
      <c r="C29" s="726"/>
      <c r="D29" s="727">
        <f t="shared" ref="D29:O29" si="10">+D28+D24+D20+D16</f>
        <v>575</v>
      </c>
      <c r="E29" s="727">
        <f t="shared" si="10"/>
        <v>575</v>
      </c>
      <c r="F29" s="727">
        <f t="shared" si="10"/>
        <v>575</v>
      </c>
      <c r="G29" s="727">
        <f t="shared" si="10"/>
        <v>575</v>
      </c>
      <c r="H29" s="727">
        <f t="shared" si="10"/>
        <v>575</v>
      </c>
      <c r="I29" s="727">
        <f t="shared" si="10"/>
        <v>575</v>
      </c>
      <c r="J29" s="727">
        <f t="shared" si="10"/>
        <v>575</v>
      </c>
      <c r="K29" s="727">
        <f t="shared" si="10"/>
        <v>575</v>
      </c>
      <c r="L29" s="51">
        <f t="shared" si="10"/>
        <v>575</v>
      </c>
      <c r="M29" s="51">
        <f t="shared" si="10"/>
        <v>575</v>
      </c>
      <c r="N29" s="51">
        <f t="shared" si="10"/>
        <v>575</v>
      </c>
      <c r="O29" s="51">
        <f t="shared" si="10"/>
        <v>1950</v>
      </c>
      <c r="P29" s="54">
        <f>SUM(D29:O29)</f>
        <v>8275</v>
      </c>
    </row>
    <row r="30" spans="1:16" s="717" customFormat="1" ht="13" x14ac:dyDescent="0.3">
      <c r="A30" s="722"/>
      <c r="B30" s="723" t="s">
        <v>57</v>
      </c>
      <c r="C30" s="179">
        <v>0.21</v>
      </c>
      <c r="D30" s="724">
        <f t="shared" ref="D30:O30" si="11">+D29*$C$30</f>
        <v>120.75</v>
      </c>
      <c r="E30" s="724">
        <f t="shared" si="11"/>
        <v>120.75</v>
      </c>
      <c r="F30" s="724">
        <f t="shared" si="11"/>
        <v>120.75</v>
      </c>
      <c r="G30" s="724">
        <f t="shared" si="11"/>
        <v>120.75</v>
      </c>
      <c r="H30" s="724">
        <f t="shared" si="11"/>
        <v>120.75</v>
      </c>
      <c r="I30" s="724">
        <f t="shared" si="11"/>
        <v>120.75</v>
      </c>
      <c r="J30" s="724">
        <f t="shared" si="11"/>
        <v>120.75</v>
      </c>
      <c r="K30" s="724">
        <f t="shared" si="11"/>
        <v>120.75</v>
      </c>
      <c r="L30" s="724">
        <f t="shared" si="11"/>
        <v>120.75</v>
      </c>
      <c r="M30" s="724">
        <f t="shared" si="11"/>
        <v>120.75</v>
      </c>
      <c r="N30" s="724">
        <f t="shared" si="11"/>
        <v>120.75</v>
      </c>
      <c r="O30" s="724">
        <f t="shared" si="11"/>
        <v>409.5</v>
      </c>
      <c r="P30" s="725">
        <f>SUM(D30:O30)</f>
        <v>1737.75</v>
      </c>
    </row>
    <row r="31" spans="1:16" s="717" customFormat="1" ht="25" x14ac:dyDescent="0.3">
      <c r="A31" s="722"/>
      <c r="B31" s="757" t="s">
        <v>415</v>
      </c>
      <c r="C31" s="714"/>
      <c r="D31" s="715">
        <f>+D29+D30</f>
        <v>695.75</v>
      </c>
      <c r="E31" s="715">
        <f t="shared" ref="E31:O31" si="12">+E29+E30</f>
        <v>695.75</v>
      </c>
      <c r="F31" s="715">
        <f t="shared" si="12"/>
        <v>695.75</v>
      </c>
      <c r="G31" s="715">
        <f t="shared" si="12"/>
        <v>695.75</v>
      </c>
      <c r="H31" s="715">
        <f t="shared" si="12"/>
        <v>695.75</v>
      </c>
      <c r="I31" s="715">
        <f t="shared" si="12"/>
        <v>695.75</v>
      </c>
      <c r="J31" s="715">
        <f t="shared" si="12"/>
        <v>695.75</v>
      </c>
      <c r="K31" s="715">
        <f t="shared" si="12"/>
        <v>695.75</v>
      </c>
      <c r="L31" s="715">
        <f t="shared" si="12"/>
        <v>695.75</v>
      </c>
      <c r="M31" s="715">
        <f t="shared" si="12"/>
        <v>695.75</v>
      </c>
      <c r="N31" s="715">
        <f t="shared" si="12"/>
        <v>695.75</v>
      </c>
      <c r="O31" s="715">
        <f t="shared" si="12"/>
        <v>2359.5</v>
      </c>
      <c r="P31" s="725">
        <f>SUM(D31:O31)</f>
        <v>10012.75</v>
      </c>
    </row>
    <row r="32" spans="1:16" ht="13" x14ac:dyDescent="0.3">
      <c r="A32" s="6"/>
      <c r="B32" s="110"/>
      <c r="C32" s="124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106"/>
    </row>
    <row r="33" spans="1:16" ht="25" x14ac:dyDescent="0.3">
      <c r="A33" s="6"/>
      <c r="B33" s="367" t="s">
        <v>416</v>
      </c>
      <c r="C33" s="134">
        <v>0.1</v>
      </c>
      <c r="D33" s="715">
        <f t="shared" ref="D33:O33" si="13">(+D29+D30)*$C$33</f>
        <v>69.575000000000003</v>
      </c>
      <c r="E33" s="715">
        <f t="shared" si="13"/>
        <v>69.575000000000003</v>
      </c>
      <c r="F33" s="715">
        <f t="shared" si="13"/>
        <v>69.575000000000003</v>
      </c>
      <c r="G33" s="715">
        <f t="shared" si="13"/>
        <v>69.575000000000003</v>
      </c>
      <c r="H33" s="715">
        <f t="shared" si="13"/>
        <v>69.575000000000003</v>
      </c>
      <c r="I33" s="715">
        <f t="shared" si="13"/>
        <v>69.575000000000003</v>
      </c>
      <c r="J33" s="715">
        <f t="shared" si="13"/>
        <v>69.575000000000003</v>
      </c>
      <c r="K33" s="715">
        <f t="shared" si="13"/>
        <v>69.575000000000003</v>
      </c>
      <c r="L33" s="715">
        <f t="shared" si="13"/>
        <v>69.575000000000003</v>
      </c>
      <c r="M33" s="715">
        <f t="shared" si="13"/>
        <v>69.575000000000003</v>
      </c>
      <c r="N33" s="715">
        <f t="shared" si="13"/>
        <v>69.575000000000003</v>
      </c>
      <c r="O33" s="28">
        <f t="shared" si="13"/>
        <v>235.95000000000002</v>
      </c>
      <c r="P33" s="106"/>
    </row>
    <row r="34" spans="1:16" ht="13" x14ac:dyDescent="0.3">
      <c r="A34" s="6"/>
      <c r="B34" s="110"/>
      <c r="C34" s="125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8"/>
    </row>
    <row r="35" spans="1:16" ht="13" x14ac:dyDescent="0.3">
      <c r="A35" s="6"/>
      <c r="B35" s="368"/>
      <c r="C35" s="17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48"/>
      <c r="O35" s="48"/>
      <c r="P35" s="178"/>
    </row>
    <row r="36" spans="1:16" s="717" customFormat="1" ht="25" x14ac:dyDescent="0.3">
      <c r="A36" s="722"/>
      <c r="B36" s="728" t="s">
        <v>213</v>
      </c>
      <c r="C36" s="719"/>
      <c r="D36" s="720">
        <f>+F31</f>
        <v>695.75</v>
      </c>
      <c r="E36" s="720">
        <f t="shared" ref="E36:O36" si="14">+G31</f>
        <v>695.75</v>
      </c>
      <c r="F36" s="720">
        <f t="shared" si="14"/>
        <v>695.75</v>
      </c>
      <c r="G36" s="720">
        <f t="shared" si="14"/>
        <v>695.75</v>
      </c>
      <c r="H36" s="720">
        <f t="shared" si="14"/>
        <v>695.75</v>
      </c>
      <c r="I36" s="720">
        <f t="shared" si="14"/>
        <v>695.75</v>
      </c>
      <c r="J36" s="720">
        <f t="shared" si="14"/>
        <v>695.75</v>
      </c>
      <c r="K36" s="720">
        <f t="shared" si="14"/>
        <v>695.75</v>
      </c>
      <c r="L36" s="720">
        <f t="shared" si="14"/>
        <v>695.75</v>
      </c>
      <c r="M36" s="720">
        <f t="shared" si="14"/>
        <v>2359.5</v>
      </c>
      <c r="N36" s="720">
        <f t="shared" si="14"/>
        <v>10012.75</v>
      </c>
      <c r="O36" s="720">
        <f t="shared" si="14"/>
        <v>0</v>
      </c>
      <c r="P36" s="725">
        <f>SUM(D36:O36)</f>
        <v>18634</v>
      </c>
    </row>
    <row r="37" spans="1:16" ht="13" x14ac:dyDescent="0.3">
      <c r="A37" s="6"/>
      <c r="B37" s="364"/>
      <c r="C37" s="17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48"/>
      <c r="O37" s="48"/>
      <c r="P37" s="178"/>
    </row>
    <row r="38" spans="1:16" ht="13" x14ac:dyDescent="0.3">
      <c r="A38" s="6"/>
      <c r="B38" s="364"/>
      <c r="C38" s="17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48"/>
      <c r="O38" s="48"/>
      <c r="P38" s="178"/>
    </row>
    <row r="39" spans="1:16" ht="13" x14ac:dyDescent="0.3">
      <c r="A39" s="6"/>
      <c r="B39" s="657" t="s">
        <v>417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3"/>
    </row>
    <row r="40" spans="1:16" ht="13" x14ac:dyDescent="0.3">
      <c r="A40" s="6"/>
      <c r="B40" s="110"/>
      <c r="C40" s="221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49"/>
      <c r="O40" s="49"/>
      <c r="P40" s="113"/>
    </row>
    <row r="41" spans="1:16" ht="13" x14ac:dyDescent="0.3">
      <c r="A41" s="6"/>
      <c r="B41" s="110" t="s">
        <v>58</v>
      </c>
      <c r="C41" s="125"/>
      <c r="D41" s="372">
        <v>250</v>
      </c>
      <c r="E41" s="373">
        <f>+D41</f>
        <v>250</v>
      </c>
      <c r="F41" s="373">
        <f t="shared" ref="F41:O41" si="15">+E41</f>
        <v>250</v>
      </c>
      <c r="G41" s="373">
        <f t="shared" si="15"/>
        <v>250</v>
      </c>
      <c r="H41" s="373">
        <f t="shared" si="15"/>
        <v>250</v>
      </c>
      <c r="I41" s="373">
        <f t="shared" si="15"/>
        <v>250</v>
      </c>
      <c r="J41" s="373">
        <f t="shared" si="15"/>
        <v>250</v>
      </c>
      <c r="K41" s="373">
        <f t="shared" si="15"/>
        <v>250</v>
      </c>
      <c r="L41" s="373">
        <f t="shared" si="15"/>
        <v>250</v>
      </c>
      <c r="M41" s="373">
        <f t="shared" si="15"/>
        <v>250</v>
      </c>
      <c r="N41" s="373">
        <f t="shared" si="15"/>
        <v>250</v>
      </c>
      <c r="O41" s="373">
        <f t="shared" si="15"/>
        <v>250</v>
      </c>
      <c r="P41" s="374">
        <f t="shared" ref="P41:P53" si="16">SUM(D41:O41)</f>
        <v>3000</v>
      </c>
    </row>
    <row r="42" spans="1:16" ht="13" x14ac:dyDescent="0.3">
      <c r="A42" s="6"/>
      <c r="B42" s="110" t="s">
        <v>60</v>
      </c>
      <c r="C42" s="126">
        <f>+C30</f>
        <v>0.21</v>
      </c>
      <c r="D42" s="373">
        <f>+$C$42*D41</f>
        <v>52.5</v>
      </c>
      <c r="E42" s="373">
        <f>+$C$42*E41</f>
        <v>52.5</v>
      </c>
      <c r="F42" s="373">
        <f t="shared" ref="F42:O42" si="17">+$C$42*F41</f>
        <v>52.5</v>
      </c>
      <c r="G42" s="373">
        <f t="shared" si="17"/>
        <v>52.5</v>
      </c>
      <c r="H42" s="373">
        <f t="shared" si="17"/>
        <v>52.5</v>
      </c>
      <c r="I42" s="373">
        <f t="shared" si="17"/>
        <v>52.5</v>
      </c>
      <c r="J42" s="373">
        <f t="shared" si="17"/>
        <v>52.5</v>
      </c>
      <c r="K42" s="373">
        <f t="shared" si="17"/>
        <v>52.5</v>
      </c>
      <c r="L42" s="373">
        <f t="shared" si="17"/>
        <v>52.5</v>
      </c>
      <c r="M42" s="373">
        <f t="shared" si="17"/>
        <v>52.5</v>
      </c>
      <c r="N42" s="373">
        <f t="shared" si="17"/>
        <v>52.5</v>
      </c>
      <c r="O42" s="373">
        <f t="shared" si="17"/>
        <v>52.5</v>
      </c>
      <c r="P42" s="374">
        <f t="shared" si="16"/>
        <v>630</v>
      </c>
    </row>
    <row r="43" spans="1:16" ht="13" x14ac:dyDescent="0.3">
      <c r="A43" s="6"/>
      <c r="B43" s="110" t="s">
        <v>59</v>
      </c>
      <c r="C43" s="126"/>
      <c r="D43" s="372">
        <v>0</v>
      </c>
      <c r="E43" s="373">
        <f>+D43</f>
        <v>0</v>
      </c>
      <c r="F43" s="373">
        <f t="shared" ref="F43:O43" si="18">+E43</f>
        <v>0</v>
      </c>
      <c r="G43" s="373">
        <f t="shared" si="18"/>
        <v>0</v>
      </c>
      <c r="H43" s="373">
        <f t="shared" si="18"/>
        <v>0</v>
      </c>
      <c r="I43" s="373">
        <f t="shared" si="18"/>
        <v>0</v>
      </c>
      <c r="J43" s="373">
        <f t="shared" si="18"/>
        <v>0</v>
      </c>
      <c r="K43" s="373">
        <f t="shared" si="18"/>
        <v>0</v>
      </c>
      <c r="L43" s="373">
        <f t="shared" si="18"/>
        <v>0</v>
      </c>
      <c r="M43" s="373">
        <f t="shared" si="18"/>
        <v>0</v>
      </c>
      <c r="N43" s="373">
        <f t="shared" si="18"/>
        <v>0</v>
      </c>
      <c r="O43" s="373">
        <f t="shared" si="18"/>
        <v>0</v>
      </c>
      <c r="P43" s="374">
        <f t="shared" si="16"/>
        <v>0</v>
      </c>
    </row>
    <row r="44" spans="1:16" ht="13" x14ac:dyDescent="0.3">
      <c r="A44" s="6"/>
      <c r="B44" s="110" t="s">
        <v>61</v>
      </c>
      <c r="C44" s="126">
        <f>+C42</f>
        <v>0.21</v>
      </c>
      <c r="D44" s="373">
        <f>+$C$42*D43</f>
        <v>0</v>
      </c>
      <c r="E44" s="373">
        <f>+$C$42*E43</f>
        <v>0</v>
      </c>
      <c r="F44" s="373">
        <f t="shared" ref="F44:O44" si="19">+$C$42*F43</f>
        <v>0</v>
      </c>
      <c r="G44" s="373">
        <f t="shared" si="19"/>
        <v>0</v>
      </c>
      <c r="H44" s="373">
        <f t="shared" si="19"/>
        <v>0</v>
      </c>
      <c r="I44" s="373">
        <f t="shared" si="19"/>
        <v>0</v>
      </c>
      <c r="J44" s="373">
        <f t="shared" si="19"/>
        <v>0</v>
      </c>
      <c r="K44" s="373">
        <f t="shared" si="19"/>
        <v>0</v>
      </c>
      <c r="L44" s="373">
        <f t="shared" si="19"/>
        <v>0</v>
      </c>
      <c r="M44" s="373">
        <f t="shared" si="19"/>
        <v>0</v>
      </c>
      <c r="N44" s="373">
        <f t="shared" si="19"/>
        <v>0</v>
      </c>
      <c r="O44" s="373">
        <f t="shared" si="19"/>
        <v>0</v>
      </c>
      <c r="P44" s="374">
        <f t="shared" si="16"/>
        <v>0</v>
      </c>
    </row>
    <row r="45" spans="1:16" x14ac:dyDescent="0.25">
      <c r="A45" s="4"/>
      <c r="B45" s="110" t="s">
        <v>2</v>
      </c>
      <c r="C45" s="126"/>
      <c r="D45" s="372">
        <v>450</v>
      </c>
      <c r="E45" s="373">
        <f>+D45</f>
        <v>450</v>
      </c>
      <c r="F45" s="373">
        <f t="shared" ref="F45:O45" si="20">+E45</f>
        <v>450</v>
      </c>
      <c r="G45" s="373">
        <f t="shared" si="20"/>
        <v>450</v>
      </c>
      <c r="H45" s="373">
        <f t="shared" si="20"/>
        <v>450</v>
      </c>
      <c r="I45" s="373">
        <f t="shared" si="20"/>
        <v>450</v>
      </c>
      <c r="J45" s="373">
        <f t="shared" si="20"/>
        <v>450</v>
      </c>
      <c r="K45" s="373">
        <f t="shared" si="20"/>
        <v>450</v>
      </c>
      <c r="L45" s="373">
        <f t="shared" si="20"/>
        <v>450</v>
      </c>
      <c r="M45" s="373">
        <f t="shared" si="20"/>
        <v>450</v>
      </c>
      <c r="N45" s="373">
        <f t="shared" si="20"/>
        <v>450</v>
      </c>
      <c r="O45" s="373">
        <f t="shared" si="20"/>
        <v>450</v>
      </c>
      <c r="P45" s="374">
        <f t="shared" si="16"/>
        <v>5400</v>
      </c>
    </row>
    <row r="46" spans="1:16" x14ac:dyDescent="0.25">
      <c r="A46" s="4"/>
      <c r="B46" s="110" t="s">
        <v>62</v>
      </c>
      <c r="C46" s="126">
        <f>+C44</f>
        <v>0.21</v>
      </c>
      <c r="D46" s="376">
        <f>+$C$46*D45</f>
        <v>94.5</v>
      </c>
      <c r="E46" s="373">
        <f>+$C$46*E45</f>
        <v>94.5</v>
      </c>
      <c r="F46" s="373">
        <f t="shared" ref="F46:O46" si="21">+$C$46*F45</f>
        <v>94.5</v>
      </c>
      <c r="G46" s="373">
        <f t="shared" si="21"/>
        <v>94.5</v>
      </c>
      <c r="H46" s="373">
        <f t="shared" si="21"/>
        <v>94.5</v>
      </c>
      <c r="I46" s="373">
        <f t="shared" si="21"/>
        <v>94.5</v>
      </c>
      <c r="J46" s="373">
        <f t="shared" si="21"/>
        <v>94.5</v>
      </c>
      <c r="K46" s="373">
        <f t="shared" si="21"/>
        <v>94.5</v>
      </c>
      <c r="L46" s="373">
        <f t="shared" si="21"/>
        <v>94.5</v>
      </c>
      <c r="M46" s="373">
        <f t="shared" si="21"/>
        <v>94.5</v>
      </c>
      <c r="N46" s="373">
        <f t="shared" si="21"/>
        <v>94.5</v>
      </c>
      <c r="O46" s="373">
        <f t="shared" si="21"/>
        <v>94.5</v>
      </c>
      <c r="P46" s="374">
        <f t="shared" si="16"/>
        <v>1134</v>
      </c>
    </row>
    <row r="47" spans="1:16" x14ac:dyDescent="0.25">
      <c r="A47" s="4"/>
      <c r="B47" s="110" t="s">
        <v>63</v>
      </c>
      <c r="C47" s="126"/>
      <c r="D47" s="372">
        <v>200</v>
      </c>
      <c r="E47" s="373">
        <f>+D47</f>
        <v>200</v>
      </c>
      <c r="F47" s="373">
        <f t="shared" ref="F47:O47" si="22">+E47</f>
        <v>200</v>
      </c>
      <c r="G47" s="373">
        <f t="shared" si="22"/>
        <v>200</v>
      </c>
      <c r="H47" s="373">
        <f t="shared" si="22"/>
        <v>200</v>
      </c>
      <c r="I47" s="373">
        <f t="shared" si="22"/>
        <v>200</v>
      </c>
      <c r="J47" s="373">
        <f t="shared" si="22"/>
        <v>200</v>
      </c>
      <c r="K47" s="373">
        <f t="shared" si="22"/>
        <v>200</v>
      </c>
      <c r="L47" s="373">
        <f t="shared" si="22"/>
        <v>200</v>
      </c>
      <c r="M47" s="373">
        <f t="shared" si="22"/>
        <v>200</v>
      </c>
      <c r="N47" s="373">
        <f t="shared" si="22"/>
        <v>200</v>
      </c>
      <c r="O47" s="373">
        <f t="shared" si="22"/>
        <v>200</v>
      </c>
      <c r="P47" s="374">
        <f t="shared" si="16"/>
        <v>2400</v>
      </c>
    </row>
    <row r="48" spans="1:16" x14ac:dyDescent="0.25">
      <c r="A48" s="4"/>
      <c r="B48" s="110" t="s">
        <v>64</v>
      </c>
      <c r="C48" s="126">
        <f>+C46</f>
        <v>0.21</v>
      </c>
      <c r="D48" s="373">
        <f>+$C$48*D47</f>
        <v>42</v>
      </c>
      <c r="E48" s="373">
        <f>+$C$48*E47</f>
        <v>42</v>
      </c>
      <c r="F48" s="373">
        <f t="shared" ref="F48:O48" si="23">+$C$48*F47</f>
        <v>42</v>
      </c>
      <c r="G48" s="373">
        <f t="shared" si="23"/>
        <v>42</v>
      </c>
      <c r="H48" s="373">
        <f t="shared" si="23"/>
        <v>42</v>
      </c>
      <c r="I48" s="373">
        <f t="shared" si="23"/>
        <v>42</v>
      </c>
      <c r="J48" s="373">
        <f t="shared" si="23"/>
        <v>42</v>
      </c>
      <c r="K48" s="373">
        <f t="shared" si="23"/>
        <v>42</v>
      </c>
      <c r="L48" s="373">
        <f t="shared" si="23"/>
        <v>42</v>
      </c>
      <c r="M48" s="373">
        <f t="shared" si="23"/>
        <v>42</v>
      </c>
      <c r="N48" s="373">
        <f t="shared" si="23"/>
        <v>42</v>
      </c>
      <c r="O48" s="373">
        <f t="shared" si="23"/>
        <v>42</v>
      </c>
      <c r="P48" s="374">
        <f t="shared" si="16"/>
        <v>504</v>
      </c>
    </row>
    <row r="49" spans="1:16" ht="13" x14ac:dyDescent="0.3">
      <c r="A49" s="15"/>
      <c r="B49" s="110" t="s">
        <v>65</v>
      </c>
      <c r="C49" s="126"/>
      <c r="D49" s="372">
        <v>0</v>
      </c>
      <c r="E49" s="373">
        <f>+D49</f>
        <v>0</v>
      </c>
      <c r="F49" s="373">
        <f t="shared" ref="F49:O49" si="24">+E49</f>
        <v>0</v>
      </c>
      <c r="G49" s="373">
        <f t="shared" si="24"/>
        <v>0</v>
      </c>
      <c r="H49" s="373">
        <f t="shared" si="24"/>
        <v>0</v>
      </c>
      <c r="I49" s="373">
        <f t="shared" si="24"/>
        <v>0</v>
      </c>
      <c r="J49" s="373">
        <f t="shared" si="24"/>
        <v>0</v>
      </c>
      <c r="K49" s="373">
        <f t="shared" si="24"/>
        <v>0</v>
      </c>
      <c r="L49" s="373">
        <f t="shared" si="24"/>
        <v>0</v>
      </c>
      <c r="M49" s="373">
        <f t="shared" si="24"/>
        <v>0</v>
      </c>
      <c r="N49" s="373">
        <f t="shared" si="24"/>
        <v>0</v>
      </c>
      <c r="O49" s="373">
        <f t="shared" si="24"/>
        <v>0</v>
      </c>
      <c r="P49" s="374">
        <f t="shared" si="16"/>
        <v>0</v>
      </c>
    </row>
    <row r="50" spans="1:16" x14ac:dyDescent="0.25">
      <c r="A50" s="4"/>
      <c r="B50" s="110" t="s">
        <v>66</v>
      </c>
      <c r="C50" s="126">
        <f>+C48</f>
        <v>0.21</v>
      </c>
      <c r="D50" s="373">
        <f>+$C$50*D49</f>
        <v>0</v>
      </c>
      <c r="E50" s="373">
        <f>+$C$50*E49</f>
        <v>0</v>
      </c>
      <c r="F50" s="373">
        <f t="shared" ref="F50:O50" si="25">+$C$50*F49</f>
        <v>0</v>
      </c>
      <c r="G50" s="373">
        <f t="shared" si="25"/>
        <v>0</v>
      </c>
      <c r="H50" s="373">
        <f t="shared" si="25"/>
        <v>0</v>
      </c>
      <c r="I50" s="373">
        <f t="shared" si="25"/>
        <v>0</v>
      </c>
      <c r="J50" s="373">
        <f t="shared" si="25"/>
        <v>0</v>
      </c>
      <c r="K50" s="373">
        <f t="shared" si="25"/>
        <v>0</v>
      </c>
      <c r="L50" s="373">
        <f t="shared" si="25"/>
        <v>0</v>
      </c>
      <c r="M50" s="373">
        <f t="shared" si="25"/>
        <v>0</v>
      </c>
      <c r="N50" s="373">
        <f t="shared" si="25"/>
        <v>0</v>
      </c>
      <c r="O50" s="373">
        <f t="shared" si="25"/>
        <v>0</v>
      </c>
      <c r="P50" s="374">
        <f t="shared" si="16"/>
        <v>0</v>
      </c>
    </row>
    <row r="51" spans="1:16" ht="13" x14ac:dyDescent="0.3">
      <c r="A51" s="6"/>
      <c r="B51" s="110"/>
      <c r="C51" s="126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3"/>
      <c r="P51" s="374">
        <f t="shared" si="16"/>
        <v>0</v>
      </c>
    </row>
    <row r="52" spans="1:16" x14ac:dyDescent="0.25">
      <c r="A52" s="4"/>
      <c r="B52" s="365" t="s">
        <v>418</v>
      </c>
      <c r="C52" s="126"/>
      <c r="D52" s="373">
        <f>+D49+D47+D45+D43+D41</f>
        <v>900</v>
      </c>
      <c r="E52" s="373">
        <f>+E49+E47+E45+E43+E41</f>
        <v>900</v>
      </c>
      <c r="F52" s="373">
        <f t="shared" ref="F52:O52" si="26">+F49+F47+F45+F43+F41</f>
        <v>900</v>
      </c>
      <c r="G52" s="373">
        <f t="shared" si="26"/>
        <v>900</v>
      </c>
      <c r="H52" s="373">
        <f t="shared" si="26"/>
        <v>900</v>
      </c>
      <c r="I52" s="373">
        <f t="shared" si="26"/>
        <v>900</v>
      </c>
      <c r="J52" s="373">
        <f t="shared" si="26"/>
        <v>900</v>
      </c>
      <c r="K52" s="373">
        <f t="shared" si="26"/>
        <v>900</v>
      </c>
      <c r="L52" s="373">
        <f t="shared" si="26"/>
        <v>900</v>
      </c>
      <c r="M52" s="373">
        <f t="shared" si="26"/>
        <v>900</v>
      </c>
      <c r="N52" s="373">
        <f t="shared" si="26"/>
        <v>900</v>
      </c>
      <c r="O52" s="373">
        <f t="shared" si="26"/>
        <v>900</v>
      </c>
      <c r="P52" s="374">
        <f t="shared" si="16"/>
        <v>10800</v>
      </c>
    </row>
    <row r="53" spans="1:16" x14ac:dyDescent="0.25">
      <c r="A53" s="4"/>
      <c r="B53" s="365" t="s">
        <v>419</v>
      </c>
      <c r="C53" s="126"/>
      <c r="D53" s="373">
        <f>+D50+D48+D46+D44+D42</f>
        <v>189</v>
      </c>
      <c r="E53" s="373">
        <f>+E50+E48+E46+E44+E42</f>
        <v>189</v>
      </c>
      <c r="F53" s="373">
        <f t="shared" ref="F53:O53" si="27">+F50+F48+F46+F44+F42</f>
        <v>189</v>
      </c>
      <c r="G53" s="373">
        <f t="shared" si="27"/>
        <v>189</v>
      </c>
      <c r="H53" s="373">
        <f t="shared" si="27"/>
        <v>189</v>
      </c>
      <c r="I53" s="373">
        <f t="shared" si="27"/>
        <v>189</v>
      </c>
      <c r="J53" s="373">
        <f t="shared" si="27"/>
        <v>189</v>
      </c>
      <c r="K53" s="373">
        <f t="shared" si="27"/>
        <v>189</v>
      </c>
      <c r="L53" s="373">
        <f t="shared" si="27"/>
        <v>189</v>
      </c>
      <c r="M53" s="373">
        <f t="shared" si="27"/>
        <v>189</v>
      </c>
      <c r="N53" s="373">
        <f t="shared" si="27"/>
        <v>189</v>
      </c>
      <c r="O53" s="373">
        <f t="shared" si="27"/>
        <v>189</v>
      </c>
      <c r="P53" s="374">
        <f t="shared" si="16"/>
        <v>2268</v>
      </c>
    </row>
    <row r="54" spans="1:16" x14ac:dyDescent="0.25">
      <c r="A54" s="4"/>
      <c r="B54" s="365" t="s">
        <v>211</v>
      </c>
      <c r="C54" s="126"/>
      <c r="D54" s="373">
        <f>+D52+D53</f>
        <v>1089</v>
      </c>
      <c r="E54" s="373">
        <f t="shared" ref="E54:O54" si="28">+E52+E53</f>
        <v>1089</v>
      </c>
      <c r="F54" s="373">
        <f t="shared" si="28"/>
        <v>1089</v>
      </c>
      <c r="G54" s="373">
        <f t="shared" si="28"/>
        <v>1089</v>
      </c>
      <c r="H54" s="373">
        <f t="shared" si="28"/>
        <v>1089</v>
      </c>
      <c r="I54" s="373">
        <f t="shared" si="28"/>
        <v>1089</v>
      </c>
      <c r="J54" s="373">
        <f t="shared" si="28"/>
        <v>1089</v>
      </c>
      <c r="K54" s="373">
        <f t="shared" si="28"/>
        <v>1089</v>
      </c>
      <c r="L54" s="373">
        <f t="shared" si="28"/>
        <v>1089</v>
      </c>
      <c r="M54" s="373">
        <f t="shared" si="28"/>
        <v>1089</v>
      </c>
      <c r="N54" s="373">
        <f t="shared" si="28"/>
        <v>1089</v>
      </c>
      <c r="O54" s="373">
        <f t="shared" si="28"/>
        <v>1089</v>
      </c>
      <c r="P54" s="375">
        <f>SUM(D54:O54)</f>
        <v>13068</v>
      </c>
    </row>
    <row r="55" spans="1:16" x14ac:dyDescent="0.25">
      <c r="B55" s="110"/>
      <c r="C55" s="126"/>
      <c r="D55" s="37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373"/>
      <c r="P55" s="374"/>
    </row>
    <row r="56" spans="1:16" ht="13" thickBot="1" x14ac:dyDescent="0.3">
      <c r="B56" s="111"/>
      <c r="C56" s="127"/>
      <c r="D56" s="377"/>
      <c r="E56" s="377"/>
      <c r="F56" s="377"/>
      <c r="G56" s="377"/>
      <c r="H56" s="377"/>
      <c r="I56" s="377"/>
      <c r="J56" s="377"/>
      <c r="K56" s="377"/>
      <c r="L56" s="377"/>
      <c r="M56" s="377"/>
      <c r="N56" s="377"/>
      <c r="O56" s="377"/>
      <c r="P56" s="378"/>
    </row>
    <row r="57" spans="1:16" ht="13" thickTop="1" x14ac:dyDescent="0.25">
      <c r="C57" s="26"/>
    </row>
    <row r="58" spans="1:16" hidden="1" x14ac:dyDescent="0.25">
      <c r="C58" s="26"/>
    </row>
    <row r="59" spans="1:16" hidden="1" x14ac:dyDescent="0.25">
      <c r="C59" s="26"/>
    </row>
    <row r="60" spans="1:16" hidden="1" x14ac:dyDescent="0.25">
      <c r="C60" s="26"/>
    </row>
    <row r="61" spans="1:16" hidden="1" x14ac:dyDescent="0.25">
      <c r="C61" s="26"/>
    </row>
    <row r="62" spans="1:16" hidden="1" x14ac:dyDescent="0.25">
      <c r="C62" s="26"/>
    </row>
    <row r="63" spans="1:16" hidden="1" x14ac:dyDescent="0.25">
      <c r="C63" s="26"/>
    </row>
    <row r="64" spans="1:16" hidden="1" x14ac:dyDescent="0.25">
      <c r="C64" s="26"/>
    </row>
    <row r="65" spans="3:3" hidden="1" x14ac:dyDescent="0.25">
      <c r="C65" s="26"/>
    </row>
    <row r="66" spans="3:3" hidden="1" x14ac:dyDescent="0.25">
      <c r="C66" s="26"/>
    </row>
    <row r="67" spans="3:3" x14ac:dyDescent="0.25"/>
  </sheetData>
  <phoneticPr fontId="0" type="noConversion"/>
  <pageMargins left="0.75" right="0.75" top="1" bottom="1" header="0.5" footer="0.5"/>
  <pageSetup paperSize="9" scale="80" orientation="landscape" horizontalDpi="4294967292" r:id="rId1"/>
  <headerFooter alignWithMargins="0">
    <oddHeader>&amp;A</oddHeader>
    <oddFooter>Page &amp;P</oddFooter>
  </headerFooter>
  <rowBreaks count="1" manualBreakCount="1">
    <brk id="3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"/>
  <sheetViews>
    <sheetView showGridLines="0" workbookViewId="0">
      <selection activeCell="B1" sqref="B1:B1048576"/>
    </sheetView>
  </sheetViews>
  <sheetFormatPr defaultColWidth="0" defaultRowHeight="12.5" zeroHeight="1" x14ac:dyDescent="0.25"/>
  <cols>
    <col min="1" max="1" width="4.453125" customWidth="1"/>
    <col min="2" max="2" width="25.7265625" customWidth="1"/>
    <col min="3" max="4" width="8.81640625" customWidth="1"/>
    <col min="5" max="7" width="8.1796875" bestFit="1" customWidth="1"/>
    <col min="8" max="8" width="8.7265625" bestFit="1" customWidth="1"/>
    <col min="9" max="13" width="8.1796875" bestFit="1" customWidth="1"/>
    <col min="14" max="16" width="8.81640625" customWidth="1"/>
    <col min="17" max="17" width="12.1796875" customWidth="1"/>
    <col min="18" max="18" width="8.81640625" customWidth="1"/>
    <col min="19" max="16384" width="9.1796875" hidden="1"/>
  </cols>
  <sheetData>
    <row r="1" spans="2:17" ht="20" x14ac:dyDescent="0.4">
      <c r="B1" s="139" t="s">
        <v>67</v>
      </c>
    </row>
    <row r="2" spans="2:17" ht="20.5" thickBot="1" x14ac:dyDescent="0.45">
      <c r="B2" s="139"/>
    </row>
    <row r="3" spans="2:17" ht="13" x14ac:dyDescent="0.3">
      <c r="B3" s="144" t="s">
        <v>68</v>
      </c>
      <c r="C3" s="224"/>
      <c r="D3" s="225"/>
      <c r="E3" s="225" t="s">
        <v>19</v>
      </c>
      <c r="F3" s="225" t="s">
        <v>20</v>
      </c>
      <c r="G3" s="225" t="s">
        <v>21</v>
      </c>
      <c r="H3" s="225" t="s">
        <v>22</v>
      </c>
      <c r="I3" s="225" t="s">
        <v>23</v>
      </c>
      <c r="J3" s="225" t="s">
        <v>24</v>
      </c>
      <c r="K3" s="225" t="s">
        <v>25</v>
      </c>
      <c r="L3" s="225" t="s">
        <v>26</v>
      </c>
      <c r="M3" s="225" t="s">
        <v>27</v>
      </c>
      <c r="N3" s="225" t="s">
        <v>28</v>
      </c>
      <c r="O3" s="225" t="s">
        <v>29</v>
      </c>
      <c r="P3" s="225" t="s">
        <v>30</v>
      </c>
      <c r="Q3" s="226" t="s">
        <v>31</v>
      </c>
    </row>
    <row r="4" spans="2:17" ht="13.5" thickBot="1" x14ac:dyDescent="0.35">
      <c r="B4" s="25" t="s">
        <v>69</v>
      </c>
      <c r="C4" s="14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4"/>
    </row>
    <row r="5" spans="2:17" x14ac:dyDescent="0.25">
      <c r="B5" s="33"/>
      <c r="C5" s="69"/>
      <c r="D5" s="42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1"/>
      <c r="Q5" s="392"/>
    </row>
    <row r="6" spans="2:17" ht="13" x14ac:dyDescent="0.3">
      <c r="B6" s="39" t="s">
        <v>420</v>
      </c>
      <c r="C6" s="141"/>
      <c r="D6" s="56"/>
      <c r="E6" s="369">
        <v>10</v>
      </c>
      <c r="F6" s="379">
        <f>+E6</f>
        <v>10</v>
      </c>
      <c r="G6" s="379">
        <f t="shared" ref="G6:P6" si="0">+F6</f>
        <v>10</v>
      </c>
      <c r="H6" s="379">
        <f t="shared" si="0"/>
        <v>10</v>
      </c>
      <c r="I6" s="379">
        <f t="shared" si="0"/>
        <v>10</v>
      </c>
      <c r="J6" s="379">
        <f t="shared" si="0"/>
        <v>10</v>
      </c>
      <c r="K6" s="379">
        <f t="shared" si="0"/>
        <v>10</v>
      </c>
      <c r="L6" s="379">
        <f t="shared" si="0"/>
        <v>10</v>
      </c>
      <c r="M6" s="379">
        <f t="shared" si="0"/>
        <v>10</v>
      </c>
      <c r="N6" s="379">
        <f t="shared" si="0"/>
        <v>10</v>
      </c>
      <c r="O6" s="379">
        <f t="shared" si="0"/>
        <v>10</v>
      </c>
      <c r="P6" s="403">
        <f t="shared" si="0"/>
        <v>10</v>
      </c>
      <c r="Q6" s="388">
        <f t="shared" ref="Q6:Q14" si="1">SUM(E6:P6)</f>
        <v>120</v>
      </c>
    </row>
    <row r="7" spans="2:17" ht="13" x14ac:dyDescent="0.3">
      <c r="B7" s="39" t="s">
        <v>421</v>
      </c>
      <c r="C7" s="141"/>
      <c r="D7" s="56"/>
      <c r="E7" s="369">
        <v>0</v>
      </c>
      <c r="F7" s="379">
        <f t="shared" ref="F7:P7" si="2">+E7</f>
        <v>0</v>
      </c>
      <c r="G7" s="379">
        <f t="shared" si="2"/>
        <v>0</v>
      </c>
      <c r="H7" s="379">
        <f t="shared" si="2"/>
        <v>0</v>
      </c>
      <c r="I7" s="379">
        <f t="shared" si="2"/>
        <v>0</v>
      </c>
      <c r="J7" s="379">
        <f t="shared" si="2"/>
        <v>0</v>
      </c>
      <c r="K7" s="379">
        <f t="shared" si="2"/>
        <v>0</v>
      </c>
      <c r="L7" s="379">
        <f t="shared" si="2"/>
        <v>0</v>
      </c>
      <c r="M7" s="379">
        <f t="shared" si="2"/>
        <v>0</v>
      </c>
      <c r="N7" s="379">
        <f t="shared" si="2"/>
        <v>0</v>
      </c>
      <c r="O7" s="379">
        <f t="shared" si="2"/>
        <v>0</v>
      </c>
      <c r="P7" s="403">
        <f t="shared" si="2"/>
        <v>0</v>
      </c>
      <c r="Q7" s="388">
        <f t="shared" si="1"/>
        <v>0</v>
      </c>
    </row>
    <row r="8" spans="2:17" ht="13" x14ac:dyDescent="0.3">
      <c r="B8" s="39" t="s">
        <v>422</v>
      </c>
      <c r="C8" s="96"/>
      <c r="D8" s="27"/>
      <c r="E8" s="404">
        <v>0</v>
      </c>
      <c r="F8" s="379">
        <f t="shared" ref="F8:P8" si="3">+E8</f>
        <v>0</v>
      </c>
      <c r="G8" s="379">
        <f t="shared" si="3"/>
        <v>0</v>
      </c>
      <c r="H8" s="379">
        <f t="shared" si="3"/>
        <v>0</v>
      </c>
      <c r="I8" s="379">
        <f t="shared" si="3"/>
        <v>0</v>
      </c>
      <c r="J8" s="379">
        <f t="shared" si="3"/>
        <v>0</v>
      </c>
      <c r="K8" s="379">
        <f t="shared" si="3"/>
        <v>0</v>
      </c>
      <c r="L8" s="379">
        <f t="shared" si="3"/>
        <v>0</v>
      </c>
      <c r="M8" s="379">
        <f t="shared" si="3"/>
        <v>0</v>
      </c>
      <c r="N8" s="379">
        <f t="shared" si="3"/>
        <v>0</v>
      </c>
      <c r="O8" s="379">
        <f t="shared" si="3"/>
        <v>0</v>
      </c>
      <c r="P8" s="403">
        <f t="shared" si="3"/>
        <v>0</v>
      </c>
      <c r="Q8" s="388">
        <f t="shared" si="1"/>
        <v>0</v>
      </c>
    </row>
    <row r="9" spans="2:17" ht="13" x14ac:dyDescent="0.3">
      <c r="B9" s="39" t="s">
        <v>423</v>
      </c>
      <c r="C9" s="96"/>
      <c r="D9" s="28"/>
      <c r="E9" s="404">
        <v>0</v>
      </c>
      <c r="F9" s="379">
        <f t="shared" ref="F9:P9" si="4">+E9</f>
        <v>0</v>
      </c>
      <c r="G9" s="379">
        <f t="shared" si="4"/>
        <v>0</v>
      </c>
      <c r="H9" s="379">
        <f t="shared" si="4"/>
        <v>0</v>
      </c>
      <c r="I9" s="379">
        <f t="shared" si="4"/>
        <v>0</v>
      </c>
      <c r="J9" s="379">
        <f t="shared" si="4"/>
        <v>0</v>
      </c>
      <c r="K9" s="379">
        <f t="shared" si="4"/>
        <v>0</v>
      </c>
      <c r="L9" s="379">
        <f t="shared" si="4"/>
        <v>0</v>
      </c>
      <c r="M9" s="379">
        <f t="shared" si="4"/>
        <v>0</v>
      </c>
      <c r="N9" s="379">
        <f t="shared" si="4"/>
        <v>0</v>
      </c>
      <c r="O9" s="379">
        <f t="shared" si="4"/>
        <v>0</v>
      </c>
      <c r="P9" s="403">
        <f t="shared" si="4"/>
        <v>0</v>
      </c>
      <c r="Q9" s="388">
        <f t="shared" si="1"/>
        <v>0</v>
      </c>
    </row>
    <row r="10" spans="2:17" ht="13" x14ac:dyDescent="0.3">
      <c r="B10" s="39" t="s">
        <v>70</v>
      </c>
      <c r="C10" s="44"/>
      <c r="D10" s="27"/>
      <c r="E10" s="404">
        <v>0</v>
      </c>
      <c r="F10" s="379">
        <f t="shared" ref="F10:P10" si="5">+E10</f>
        <v>0</v>
      </c>
      <c r="G10" s="379">
        <f t="shared" si="5"/>
        <v>0</v>
      </c>
      <c r="H10" s="379">
        <f t="shared" si="5"/>
        <v>0</v>
      </c>
      <c r="I10" s="379">
        <f t="shared" si="5"/>
        <v>0</v>
      </c>
      <c r="J10" s="379">
        <f t="shared" si="5"/>
        <v>0</v>
      </c>
      <c r="K10" s="379">
        <f t="shared" si="5"/>
        <v>0</v>
      </c>
      <c r="L10" s="379">
        <f t="shared" si="5"/>
        <v>0</v>
      </c>
      <c r="M10" s="379">
        <f t="shared" si="5"/>
        <v>0</v>
      </c>
      <c r="N10" s="379">
        <f t="shared" si="5"/>
        <v>0</v>
      </c>
      <c r="O10" s="379">
        <f t="shared" si="5"/>
        <v>0</v>
      </c>
      <c r="P10" s="403">
        <f t="shared" si="5"/>
        <v>0</v>
      </c>
      <c r="Q10" s="388">
        <f t="shared" si="1"/>
        <v>0</v>
      </c>
    </row>
    <row r="11" spans="2:17" ht="13" x14ac:dyDescent="0.3">
      <c r="B11" s="39" t="s">
        <v>71</v>
      </c>
      <c r="C11" s="44"/>
      <c r="D11" s="27"/>
      <c r="E11" s="404">
        <v>0</v>
      </c>
      <c r="F11" s="379">
        <f t="shared" ref="F11:P11" si="6">+E11</f>
        <v>0</v>
      </c>
      <c r="G11" s="379">
        <f t="shared" si="6"/>
        <v>0</v>
      </c>
      <c r="H11" s="379">
        <f t="shared" si="6"/>
        <v>0</v>
      </c>
      <c r="I11" s="379">
        <f t="shared" si="6"/>
        <v>0</v>
      </c>
      <c r="J11" s="379">
        <f t="shared" si="6"/>
        <v>0</v>
      </c>
      <c r="K11" s="379">
        <f t="shared" si="6"/>
        <v>0</v>
      </c>
      <c r="L11" s="379">
        <f t="shared" si="6"/>
        <v>0</v>
      </c>
      <c r="M11" s="379">
        <f t="shared" si="6"/>
        <v>0</v>
      </c>
      <c r="N11" s="379">
        <f t="shared" si="6"/>
        <v>0</v>
      </c>
      <c r="O11" s="379">
        <f t="shared" si="6"/>
        <v>0</v>
      </c>
      <c r="P11" s="403">
        <f t="shared" si="6"/>
        <v>0</v>
      </c>
      <c r="Q11" s="388">
        <f t="shared" si="1"/>
        <v>0</v>
      </c>
    </row>
    <row r="12" spans="2:17" ht="13" x14ac:dyDescent="0.3">
      <c r="B12" s="142" t="s">
        <v>72</v>
      </c>
      <c r="C12" s="44"/>
      <c r="D12" s="27"/>
      <c r="E12" s="404">
        <v>0</v>
      </c>
      <c r="F12" s="379">
        <f t="shared" ref="F12:P12" si="7">+E12</f>
        <v>0</v>
      </c>
      <c r="G12" s="379">
        <f t="shared" si="7"/>
        <v>0</v>
      </c>
      <c r="H12" s="379">
        <f t="shared" si="7"/>
        <v>0</v>
      </c>
      <c r="I12" s="379">
        <f t="shared" si="7"/>
        <v>0</v>
      </c>
      <c r="J12" s="379">
        <f t="shared" si="7"/>
        <v>0</v>
      </c>
      <c r="K12" s="379">
        <f t="shared" si="7"/>
        <v>0</v>
      </c>
      <c r="L12" s="379">
        <f t="shared" si="7"/>
        <v>0</v>
      </c>
      <c r="M12" s="379">
        <f t="shared" si="7"/>
        <v>0</v>
      </c>
      <c r="N12" s="379">
        <f t="shared" si="7"/>
        <v>0</v>
      </c>
      <c r="O12" s="379">
        <f t="shared" si="7"/>
        <v>0</v>
      </c>
      <c r="P12" s="403">
        <f t="shared" si="7"/>
        <v>0</v>
      </c>
      <c r="Q12" s="388">
        <f t="shared" si="1"/>
        <v>0</v>
      </c>
    </row>
    <row r="13" spans="2:17" ht="13" x14ac:dyDescent="0.3">
      <c r="B13" s="142" t="s">
        <v>72</v>
      </c>
      <c r="C13" s="44"/>
      <c r="D13" s="27"/>
      <c r="E13" s="404">
        <v>0</v>
      </c>
      <c r="F13" s="379">
        <f t="shared" ref="F13:P13" si="8">+E13</f>
        <v>0</v>
      </c>
      <c r="G13" s="379">
        <f t="shared" si="8"/>
        <v>0</v>
      </c>
      <c r="H13" s="379">
        <f t="shared" si="8"/>
        <v>0</v>
      </c>
      <c r="I13" s="379">
        <f t="shared" si="8"/>
        <v>0</v>
      </c>
      <c r="J13" s="379">
        <f t="shared" si="8"/>
        <v>0</v>
      </c>
      <c r="K13" s="379">
        <f t="shared" si="8"/>
        <v>0</v>
      </c>
      <c r="L13" s="379">
        <f t="shared" si="8"/>
        <v>0</v>
      </c>
      <c r="M13" s="379">
        <f t="shared" si="8"/>
        <v>0</v>
      </c>
      <c r="N13" s="379">
        <f t="shared" si="8"/>
        <v>0</v>
      </c>
      <c r="O13" s="379">
        <f t="shared" si="8"/>
        <v>0</v>
      </c>
      <c r="P13" s="403">
        <f t="shared" si="8"/>
        <v>0</v>
      </c>
      <c r="Q13" s="388">
        <f t="shared" si="1"/>
        <v>0</v>
      </c>
    </row>
    <row r="14" spans="2:17" ht="13" x14ac:dyDescent="0.3">
      <c r="B14" s="142" t="s">
        <v>72</v>
      </c>
      <c r="C14" s="44"/>
      <c r="D14" s="27"/>
      <c r="E14" s="404">
        <v>0</v>
      </c>
      <c r="F14" s="379">
        <f t="shared" ref="F14:P14" si="9">+E14</f>
        <v>0</v>
      </c>
      <c r="G14" s="379">
        <f t="shared" si="9"/>
        <v>0</v>
      </c>
      <c r="H14" s="379">
        <f t="shared" si="9"/>
        <v>0</v>
      </c>
      <c r="I14" s="379">
        <f t="shared" si="9"/>
        <v>0</v>
      </c>
      <c r="J14" s="379">
        <f t="shared" si="9"/>
        <v>0</v>
      </c>
      <c r="K14" s="379">
        <f t="shared" si="9"/>
        <v>0</v>
      </c>
      <c r="L14" s="379">
        <f t="shared" si="9"/>
        <v>0</v>
      </c>
      <c r="M14" s="379">
        <f t="shared" si="9"/>
        <v>0</v>
      </c>
      <c r="N14" s="379">
        <f t="shared" si="9"/>
        <v>0</v>
      </c>
      <c r="O14" s="379">
        <f t="shared" si="9"/>
        <v>0</v>
      </c>
      <c r="P14" s="403">
        <f t="shared" si="9"/>
        <v>0</v>
      </c>
      <c r="Q14" s="388">
        <f t="shared" si="1"/>
        <v>0</v>
      </c>
    </row>
    <row r="15" spans="2:17" ht="13" thickBot="1" x14ac:dyDescent="0.3">
      <c r="B15" s="143"/>
      <c r="C15" s="57"/>
      <c r="D15" s="58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6"/>
      <c r="Q15" s="395"/>
    </row>
    <row r="16" spans="2:17" ht="13.5" thickBot="1" x14ac:dyDescent="0.35">
      <c r="B16" s="97" t="s">
        <v>73</v>
      </c>
      <c r="C16" s="146"/>
      <c r="D16" s="101"/>
      <c r="E16" s="407">
        <f>SUM(E6:E15)</f>
        <v>10</v>
      </c>
      <c r="F16" s="407">
        <f t="shared" ref="F16:P16" si="10">SUM(F6:F15)</f>
        <v>10</v>
      </c>
      <c r="G16" s="407">
        <f t="shared" si="10"/>
        <v>10</v>
      </c>
      <c r="H16" s="407">
        <f t="shared" si="10"/>
        <v>10</v>
      </c>
      <c r="I16" s="407">
        <f t="shared" si="10"/>
        <v>10</v>
      </c>
      <c r="J16" s="407">
        <f t="shared" si="10"/>
        <v>10</v>
      </c>
      <c r="K16" s="407">
        <f t="shared" si="10"/>
        <v>10</v>
      </c>
      <c r="L16" s="407">
        <f t="shared" si="10"/>
        <v>10</v>
      </c>
      <c r="M16" s="407">
        <f t="shared" si="10"/>
        <v>10</v>
      </c>
      <c r="N16" s="407">
        <f t="shared" si="10"/>
        <v>10</v>
      </c>
      <c r="O16" s="407">
        <f t="shared" si="10"/>
        <v>10</v>
      </c>
      <c r="P16" s="407">
        <f t="shared" si="10"/>
        <v>10</v>
      </c>
      <c r="Q16" s="407">
        <f>SUM(Q6:Q15)</f>
        <v>120</v>
      </c>
    </row>
    <row r="17" spans="2:17" ht="13.5" thickBot="1" x14ac:dyDescent="0.35">
      <c r="B17" s="87" t="s">
        <v>216</v>
      </c>
      <c r="C17" s="488">
        <v>0.21</v>
      </c>
      <c r="D17" s="101"/>
      <c r="E17" s="407">
        <f>+E16*$C$17</f>
        <v>2.1</v>
      </c>
      <c r="F17" s="407">
        <f t="shared" ref="F17:P17" si="11">+F16*$C$17</f>
        <v>2.1</v>
      </c>
      <c r="G17" s="407">
        <f t="shared" si="11"/>
        <v>2.1</v>
      </c>
      <c r="H17" s="407">
        <f t="shared" si="11"/>
        <v>2.1</v>
      </c>
      <c r="I17" s="407">
        <f t="shared" si="11"/>
        <v>2.1</v>
      </c>
      <c r="J17" s="407">
        <f t="shared" si="11"/>
        <v>2.1</v>
      </c>
      <c r="K17" s="407">
        <f t="shared" si="11"/>
        <v>2.1</v>
      </c>
      <c r="L17" s="407">
        <f t="shared" si="11"/>
        <v>2.1</v>
      </c>
      <c r="M17" s="407">
        <f t="shared" si="11"/>
        <v>2.1</v>
      </c>
      <c r="N17" s="407">
        <f t="shared" si="11"/>
        <v>2.1</v>
      </c>
      <c r="O17" s="407">
        <f t="shared" si="11"/>
        <v>2.1</v>
      </c>
      <c r="P17" s="407">
        <f t="shared" si="11"/>
        <v>2.1</v>
      </c>
      <c r="Q17" s="407">
        <f>SUM(E17:P17)</f>
        <v>25.200000000000006</v>
      </c>
    </row>
  </sheetData>
  <phoneticPr fontId="0" type="noConversion"/>
  <pageMargins left="0.75" right="0.75" top="1" bottom="1" header="0.5" footer="0.5"/>
  <pageSetup paperSize="9" scale="8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showGridLines="0" topLeftCell="A8" workbookViewId="0">
      <selection activeCell="E35" sqref="E35"/>
    </sheetView>
  </sheetViews>
  <sheetFormatPr defaultColWidth="0" defaultRowHeight="12.5" zeroHeight="1" x14ac:dyDescent="0.25"/>
  <cols>
    <col min="1" max="1" width="4" customWidth="1"/>
    <col min="2" max="2" width="25.26953125" customWidth="1"/>
    <col min="3" max="3" width="11.453125" customWidth="1"/>
    <col min="4" max="4" width="20.54296875" customWidth="1"/>
    <col min="5" max="16" width="9.26953125" bestFit="1" customWidth="1"/>
    <col min="17" max="17" width="10.7265625" bestFit="1" customWidth="1"/>
    <col min="18" max="18" width="8.81640625" customWidth="1"/>
  </cols>
  <sheetData>
    <row r="1" spans="1:17" ht="23.5" thickBot="1" x14ac:dyDescent="0.55000000000000004">
      <c r="A1" s="8"/>
      <c r="B1" s="85" t="s">
        <v>74</v>
      </c>
      <c r="C1" s="85"/>
      <c r="D1" s="82"/>
      <c r="E1" s="83" t="s">
        <v>19</v>
      </c>
      <c r="F1" s="83" t="s">
        <v>20</v>
      </c>
      <c r="G1" s="83" t="s">
        <v>21</v>
      </c>
      <c r="H1" s="83" t="s">
        <v>22</v>
      </c>
      <c r="I1" s="83" t="s">
        <v>23</v>
      </c>
      <c r="J1" s="83" t="s">
        <v>24</v>
      </c>
      <c r="K1" s="83" t="s">
        <v>25</v>
      </c>
      <c r="L1" s="83" t="s">
        <v>26</v>
      </c>
      <c r="M1" s="83" t="s">
        <v>27</v>
      </c>
      <c r="N1" s="83" t="s">
        <v>28</v>
      </c>
      <c r="O1" s="83" t="s">
        <v>29</v>
      </c>
      <c r="P1" s="84" t="s">
        <v>30</v>
      </c>
      <c r="Q1" s="87" t="s">
        <v>31</v>
      </c>
    </row>
    <row r="2" spans="1:17" ht="13" thickBot="1" x14ac:dyDescent="0.3">
      <c r="B2" s="88"/>
      <c r="C2" s="88"/>
      <c r="D2" s="23"/>
      <c r="E2" s="71"/>
      <c r="F2" s="72"/>
      <c r="G2" s="72"/>
      <c r="H2" s="72"/>
      <c r="I2" s="72"/>
      <c r="J2" s="72"/>
      <c r="K2" s="72"/>
      <c r="L2" s="72"/>
      <c r="M2" s="72"/>
      <c r="N2" s="72"/>
      <c r="O2" s="72"/>
      <c r="P2" s="91"/>
      <c r="Q2" s="88"/>
    </row>
    <row r="3" spans="1:17" x14ac:dyDescent="0.25">
      <c r="B3" s="33"/>
      <c r="C3" s="33"/>
      <c r="D3" s="90"/>
      <c r="E3" s="69"/>
      <c r="F3" s="42"/>
      <c r="G3" s="42"/>
      <c r="H3" s="42"/>
      <c r="I3" s="42"/>
      <c r="J3" s="42"/>
      <c r="K3" s="42"/>
      <c r="L3" s="42"/>
      <c r="M3" s="42"/>
      <c r="N3" s="42"/>
      <c r="O3" s="42"/>
      <c r="P3" s="43"/>
      <c r="Q3" s="33"/>
    </row>
    <row r="4" spans="1:17" x14ac:dyDescent="0.25">
      <c r="B4" s="659" t="s">
        <v>425</v>
      </c>
      <c r="C4" s="348" t="s">
        <v>75</v>
      </c>
      <c r="D4" s="660" t="s">
        <v>426</v>
      </c>
      <c r="E4" s="136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34">
        <f>SUM(F4:P4)</f>
        <v>0</v>
      </c>
    </row>
    <row r="5" spans="1:17" x14ac:dyDescent="0.25">
      <c r="B5" s="34"/>
      <c r="C5" s="159" t="s">
        <v>6</v>
      </c>
      <c r="D5" s="175"/>
      <c r="E5" s="387">
        <v>100</v>
      </c>
      <c r="F5" s="370">
        <f t="shared" ref="F5:P5" si="0">+E5</f>
        <v>100</v>
      </c>
      <c r="G5" s="370">
        <f t="shared" si="0"/>
        <v>100</v>
      </c>
      <c r="H5" s="370">
        <f t="shared" si="0"/>
        <v>100</v>
      </c>
      <c r="I5" s="370">
        <f t="shared" si="0"/>
        <v>100</v>
      </c>
      <c r="J5" s="370">
        <f t="shared" si="0"/>
        <v>100</v>
      </c>
      <c r="K5" s="370">
        <f t="shared" si="0"/>
        <v>100</v>
      </c>
      <c r="L5" s="370">
        <f t="shared" si="0"/>
        <v>100</v>
      </c>
      <c r="M5" s="370">
        <f t="shared" si="0"/>
        <v>100</v>
      </c>
      <c r="N5" s="370">
        <f t="shared" si="0"/>
        <v>100</v>
      </c>
      <c r="O5" s="370">
        <f t="shared" si="0"/>
        <v>100</v>
      </c>
      <c r="P5" s="370">
        <f t="shared" si="0"/>
        <v>100</v>
      </c>
      <c r="Q5" s="388">
        <f t="shared" ref="Q5:Q14" si="1">SUM(F5:P5)</f>
        <v>1100</v>
      </c>
    </row>
    <row r="6" spans="1:17" x14ac:dyDescent="0.25">
      <c r="B6" s="34"/>
      <c r="C6" s="159" t="s">
        <v>7</v>
      </c>
      <c r="D6" s="175"/>
      <c r="E6" s="387">
        <v>0</v>
      </c>
      <c r="F6" s="370">
        <f t="shared" ref="F6:P6" si="2">+E6</f>
        <v>0</v>
      </c>
      <c r="G6" s="370">
        <f t="shared" si="2"/>
        <v>0</v>
      </c>
      <c r="H6" s="370">
        <f t="shared" si="2"/>
        <v>0</v>
      </c>
      <c r="I6" s="370">
        <f t="shared" si="2"/>
        <v>0</v>
      </c>
      <c r="J6" s="370">
        <f t="shared" si="2"/>
        <v>0</v>
      </c>
      <c r="K6" s="370">
        <f t="shared" si="2"/>
        <v>0</v>
      </c>
      <c r="L6" s="370">
        <f t="shared" si="2"/>
        <v>0</v>
      </c>
      <c r="M6" s="370">
        <f t="shared" si="2"/>
        <v>0</v>
      </c>
      <c r="N6" s="370">
        <f t="shared" si="2"/>
        <v>0</v>
      </c>
      <c r="O6" s="370">
        <f t="shared" si="2"/>
        <v>0</v>
      </c>
      <c r="P6" s="370">
        <f t="shared" si="2"/>
        <v>0</v>
      </c>
      <c r="Q6" s="388">
        <f t="shared" si="1"/>
        <v>0</v>
      </c>
    </row>
    <row r="7" spans="1:17" x14ac:dyDescent="0.25">
      <c r="B7" s="34"/>
      <c r="C7" s="159" t="s">
        <v>8</v>
      </c>
      <c r="D7" s="175"/>
      <c r="E7" s="387">
        <v>0</v>
      </c>
      <c r="F7" s="370">
        <f t="shared" ref="F7:P7" si="3">+E7</f>
        <v>0</v>
      </c>
      <c r="G7" s="370">
        <f t="shared" si="3"/>
        <v>0</v>
      </c>
      <c r="H7" s="370">
        <f t="shared" si="3"/>
        <v>0</v>
      </c>
      <c r="I7" s="370">
        <f t="shared" si="3"/>
        <v>0</v>
      </c>
      <c r="J7" s="370">
        <f t="shared" si="3"/>
        <v>0</v>
      </c>
      <c r="K7" s="370">
        <f t="shared" si="3"/>
        <v>0</v>
      </c>
      <c r="L7" s="370">
        <f t="shared" si="3"/>
        <v>0</v>
      </c>
      <c r="M7" s="370">
        <f t="shared" si="3"/>
        <v>0</v>
      </c>
      <c r="N7" s="370">
        <f t="shared" si="3"/>
        <v>0</v>
      </c>
      <c r="O7" s="370">
        <f t="shared" si="3"/>
        <v>0</v>
      </c>
      <c r="P7" s="370">
        <f t="shared" si="3"/>
        <v>0</v>
      </c>
      <c r="Q7" s="388">
        <f t="shared" si="1"/>
        <v>0</v>
      </c>
    </row>
    <row r="8" spans="1:17" x14ac:dyDescent="0.25">
      <c r="B8" s="35"/>
      <c r="C8" s="729" t="s">
        <v>12</v>
      </c>
      <c r="D8" s="191"/>
      <c r="E8" s="387">
        <v>0</v>
      </c>
      <c r="F8" s="370">
        <f t="shared" ref="F8:P8" si="4">+E8</f>
        <v>0</v>
      </c>
      <c r="G8" s="370">
        <f t="shared" si="4"/>
        <v>0</v>
      </c>
      <c r="H8" s="370">
        <f t="shared" si="4"/>
        <v>0</v>
      </c>
      <c r="I8" s="370">
        <f t="shared" si="4"/>
        <v>0</v>
      </c>
      <c r="J8" s="370">
        <f t="shared" si="4"/>
        <v>0</v>
      </c>
      <c r="K8" s="370">
        <f t="shared" si="4"/>
        <v>0</v>
      </c>
      <c r="L8" s="370">
        <f t="shared" si="4"/>
        <v>0</v>
      </c>
      <c r="M8" s="370">
        <f t="shared" si="4"/>
        <v>0</v>
      </c>
      <c r="N8" s="370">
        <f t="shared" si="4"/>
        <v>0</v>
      </c>
      <c r="O8" s="370">
        <f t="shared" si="4"/>
        <v>0</v>
      </c>
      <c r="P8" s="370">
        <f t="shared" si="4"/>
        <v>0</v>
      </c>
      <c r="Q8" s="388">
        <f t="shared" si="1"/>
        <v>0</v>
      </c>
    </row>
    <row r="9" spans="1:17" x14ac:dyDescent="0.25">
      <c r="B9" s="35"/>
      <c r="C9" s="729" t="s">
        <v>13</v>
      </c>
      <c r="D9" s="191"/>
      <c r="E9" s="387">
        <v>0</v>
      </c>
      <c r="F9" s="370">
        <f t="shared" ref="F9:P9" si="5">+E9</f>
        <v>0</v>
      </c>
      <c r="G9" s="370">
        <f t="shared" si="5"/>
        <v>0</v>
      </c>
      <c r="H9" s="370">
        <f t="shared" si="5"/>
        <v>0</v>
      </c>
      <c r="I9" s="370">
        <f t="shared" si="5"/>
        <v>0</v>
      </c>
      <c r="J9" s="370">
        <f t="shared" si="5"/>
        <v>0</v>
      </c>
      <c r="K9" s="370">
        <f t="shared" si="5"/>
        <v>0</v>
      </c>
      <c r="L9" s="370">
        <f t="shared" si="5"/>
        <v>0</v>
      </c>
      <c r="M9" s="370">
        <f t="shared" si="5"/>
        <v>0</v>
      </c>
      <c r="N9" s="370">
        <f t="shared" si="5"/>
        <v>0</v>
      </c>
      <c r="O9" s="370">
        <f t="shared" si="5"/>
        <v>0</v>
      </c>
      <c r="P9" s="370">
        <f t="shared" si="5"/>
        <v>0</v>
      </c>
      <c r="Q9" s="388">
        <f t="shared" si="1"/>
        <v>0</v>
      </c>
    </row>
    <row r="10" spans="1:17" x14ac:dyDescent="0.25">
      <c r="B10" s="35"/>
      <c r="C10" s="729" t="s">
        <v>14</v>
      </c>
      <c r="D10" s="191"/>
      <c r="E10" s="387">
        <v>0</v>
      </c>
      <c r="F10" s="370">
        <f t="shared" ref="F10:P10" si="6">+E10</f>
        <v>0</v>
      </c>
      <c r="G10" s="370">
        <f t="shared" si="6"/>
        <v>0</v>
      </c>
      <c r="H10" s="370">
        <f t="shared" si="6"/>
        <v>0</v>
      </c>
      <c r="I10" s="370">
        <f t="shared" si="6"/>
        <v>0</v>
      </c>
      <c r="J10" s="370">
        <f t="shared" si="6"/>
        <v>0</v>
      </c>
      <c r="K10" s="370">
        <f t="shared" si="6"/>
        <v>0</v>
      </c>
      <c r="L10" s="370">
        <f t="shared" si="6"/>
        <v>0</v>
      </c>
      <c r="M10" s="370">
        <f t="shared" si="6"/>
        <v>0</v>
      </c>
      <c r="N10" s="370">
        <f t="shared" si="6"/>
        <v>0</v>
      </c>
      <c r="O10" s="370">
        <f t="shared" si="6"/>
        <v>0</v>
      </c>
      <c r="P10" s="370">
        <f t="shared" si="6"/>
        <v>0</v>
      </c>
      <c r="Q10" s="388">
        <f t="shared" si="1"/>
        <v>0</v>
      </c>
    </row>
    <row r="11" spans="1:17" x14ac:dyDescent="0.25">
      <c r="B11" s="35"/>
      <c r="C11" s="729" t="s">
        <v>15</v>
      </c>
      <c r="D11" s="191"/>
      <c r="E11" s="387">
        <v>0</v>
      </c>
      <c r="F11" s="370">
        <f t="shared" ref="F11:P11" si="7">+E11</f>
        <v>0</v>
      </c>
      <c r="G11" s="370">
        <f t="shared" si="7"/>
        <v>0</v>
      </c>
      <c r="H11" s="370">
        <f t="shared" si="7"/>
        <v>0</v>
      </c>
      <c r="I11" s="370">
        <f t="shared" si="7"/>
        <v>0</v>
      </c>
      <c r="J11" s="370">
        <f t="shared" si="7"/>
        <v>0</v>
      </c>
      <c r="K11" s="370">
        <f t="shared" si="7"/>
        <v>0</v>
      </c>
      <c r="L11" s="370">
        <f t="shared" si="7"/>
        <v>0</v>
      </c>
      <c r="M11" s="370">
        <f t="shared" si="7"/>
        <v>0</v>
      </c>
      <c r="N11" s="370">
        <f t="shared" si="7"/>
        <v>0</v>
      </c>
      <c r="O11" s="370">
        <f t="shared" si="7"/>
        <v>0</v>
      </c>
      <c r="P11" s="370">
        <f t="shared" si="7"/>
        <v>0</v>
      </c>
      <c r="Q11" s="388">
        <f t="shared" si="1"/>
        <v>0</v>
      </c>
    </row>
    <row r="12" spans="1:17" x14ac:dyDescent="0.25">
      <c r="B12" s="192" t="s">
        <v>76</v>
      </c>
      <c r="C12" s="729" t="s">
        <v>16</v>
      </c>
      <c r="D12" s="191"/>
      <c r="E12" s="387">
        <v>45</v>
      </c>
      <c r="F12" s="370">
        <f t="shared" ref="F12:P13" si="8">+E12</f>
        <v>45</v>
      </c>
      <c r="G12" s="370">
        <f t="shared" si="8"/>
        <v>45</v>
      </c>
      <c r="H12" s="370">
        <f t="shared" si="8"/>
        <v>45</v>
      </c>
      <c r="I12" s="370">
        <f t="shared" si="8"/>
        <v>45</v>
      </c>
      <c r="J12" s="370">
        <f t="shared" si="8"/>
        <v>45</v>
      </c>
      <c r="K12" s="370">
        <f t="shared" si="8"/>
        <v>45</v>
      </c>
      <c r="L12" s="370">
        <f t="shared" si="8"/>
        <v>45</v>
      </c>
      <c r="M12" s="370">
        <f t="shared" si="8"/>
        <v>45</v>
      </c>
      <c r="N12" s="370">
        <f t="shared" si="8"/>
        <v>45</v>
      </c>
      <c r="O12" s="370">
        <f t="shared" si="8"/>
        <v>45</v>
      </c>
      <c r="P12" s="370">
        <f t="shared" si="8"/>
        <v>45</v>
      </c>
      <c r="Q12" s="388">
        <f t="shared" si="1"/>
        <v>495</v>
      </c>
    </row>
    <row r="13" spans="1:17" x14ac:dyDescent="0.25">
      <c r="B13" s="195" t="s">
        <v>77</v>
      </c>
      <c r="C13" s="730">
        <v>0.21</v>
      </c>
      <c r="D13" s="191"/>
      <c r="E13" s="387">
        <f>+E12*C13</f>
        <v>9.4499999999999993</v>
      </c>
      <c r="F13" s="370">
        <f>+E13</f>
        <v>9.4499999999999993</v>
      </c>
      <c r="G13" s="370">
        <f t="shared" si="8"/>
        <v>9.4499999999999993</v>
      </c>
      <c r="H13" s="370">
        <f t="shared" si="8"/>
        <v>9.4499999999999993</v>
      </c>
      <c r="I13" s="370">
        <f t="shared" si="8"/>
        <v>9.4499999999999993</v>
      </c>
      <c r="J13" s="370">
        <f t="shared" si="8"/>
        <v>9.4499999999999993</v>
      </c>
      <c r="K13" s="370">
        <f t="shared" si="8"/>
        <v>9.4499999999999993</v>
      </c>
      <c r="L13" s="370">
        <f t="shared" si="8"/>
        <v>9.4499999999999993</v>
      </c>
      <c r="M13" s="370">
        <f t="shared" si="8"/>
        <v>9.4499999999999993</v>
      </c>
      <c r="N13" s="370">
        <f t="shared" si="8"/>
        <v>9.4499999999999993</v>
      </c>
      <c r="O13" s="370">
        <f t="shared" si="8"/>
        <v>9.4499999999999993</v>
      </c>
      <c r="P13" s="370">
        <f t="shared" si="8"/>
        <v>9.4499999999999993</v>
      </c>
      <c r="Q13" s="388">
        <f t="shared" si="1"/>
        <v>103.95000000000002</v>
      </c>
    </row>
    <row r="14" spans="1:17" ht="13" thickBot="1" x14ac:dyDescent="0.3">
      <c r="B14" s="193"/>
      <c r="C14" s="143"/>
      <c r="D14" s="174"/>
      <c r="E14" s="387">
        <v>0</v>
      </c>
      <c r="F14" s="370">
        <f t="shared" ref="F14:P14" si="9">+E14</f>
        <v>0</v>
      </c>
      <c r="G14" s="370">
        <f t="shared" si="9"/>
        <v>0</v>
      </c>
      <c r="H14" s="370">
        <f t="shared" si="9"/>
        <v>0</v>
      </c>
      <c r="I14" s="370">
        <f t="shared" si="9"/>
        <v>0</v>
      </c>
      <c r="J14" s="370">
        <f t="shared" si="9"/>
        <v>0</v>
      </c>
      <c r="K14" s="370">
        <f t="shared" si="9"/>
        <v>0</v>
      </c>
      <c r="L14" s="370">
        <f t="shared" si="9"/>
        <v>0</v>
      </c>
      <c r="M14" s="370">
        <f t="shared" si="9"/>
        <v>0</v>
      </c>
      <c r="N14" s="370">
        <f t="shared" si="9"/>
        <v>0</v>
      </c>
      <c r="O14" s="370">
        <f t="shared" si="9"/>
        <v>0</v>
      </c>
      <c r="P14" s="370">
        <f t="shared" si="9"/>
        <v>0</v>
      </c>
      <c r="Q14" s="388">
        <f t="shared" si="1"/>
        <v>0</v>
      </c>
    </row>
    <row r="15" spans="1:17" ht="25" x14ac:dyDescent="0.25">
      <c r="B15" s="658" t="s">
        <v>424</v>
      </c>
      <c r="C15" s="731">
        <v>0.1</v>
      </c>
      <c r="D15" s="90"/>
      <c r="E15" s="389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1"/>
      <c r="Q15" s="392"/>
    </row>
    <row r="16" spans="1:17" x14ac:dyDescent="0.25">
      <c r="B16" s="34"/>
      <c r="C16" s="732" t="str">
        <f>+C5</f>
        <v>NN1</v>
      </c>
      <c r="D16" s="175"/>
      <c r="E16" s="393">
        <f>+E5*$C$15</f>
        <v>10</v>
      </c>
      <c r="F16" s="370">
        <f t="shared" ref="F16:P16" si="10">+E16</f>
        <v>10</v>
      </c>
      <c r="G16" s="370">
        <f t="shared" si="10"/>
        <v>10</v>
      </c>
      <c r="H16" s="370">
        <f t="shared" si="10"/>
        <v>10</v>
      </c>
      <c r="I16" s="370">
        <f t="shared" si="10"/>
        <v>10</v>
      </c>
      <c r="J16" s="370">
        <f t="shared" si="10"/>
        <v>10</v>
      </c>
      <c r="K16" s="370">
        <f t="shared" si="10"/>
        <v>10</v>
      </c>
      <c r="L16" s="370">
        <f t="shared" si="10"/>
        <v>10</v>
      </c>
      <c r="M16" s="370">
        <f t="shared" si="10"/>
        <v>10</v>
      </c>
      <c r="N16" s="370">
        <f t="shared" si="10"/>
        <v>10</v>
      </c>
      <c r="O16" s="370">
        <f t="shared" si="10"/>
        <v>10</v>
      </c>
      <c r="P16" s="370">
        <f t="shared" si="10"/>
        <v>10</v>
      </c>
      <c r="Q16" s="388">
        <f t="shared" ref="Q16:Q22" si="11">SUM(F16:P16)</f>
        <v>110</v>
      </c>
    </row>
    <row r="17" spans="2:17" x14ac:dyDescent="0.25">
      <c r="B17" s="34"/>
      <c r="C17" s="732" t="str">
        <f t="shared" ref="C17:C22" si="12">+C6</f>
        <v>NN2</v>
      </c>
      <c r="D17" s="175"/>
      <c r="E17" s="393">
        <f t="shared" ref="E17:E22" si="13">+E6*$C$15</f>
        <v>0</v>
      </c>
      <c r="F17" s="370">
        <f t="shared" ref="F17:P17" si="14">+E17</f>
        <v>0</v>
      </c>
      <c r="G17" s="370">
        <f t="shared" si="14"/>
        <v>0</v>
      </c>
      <c r="H17" s="370">
        <f t="shared" si="14"/>
        <v>0</v>
      </c>
      <c r="I17" s="370">
        <f t="shared" si="14"/>
        <v>0</v>
      </c>
      <c r="J17" s="370">
        <f t="shared" si="14"/>
        <v>0</v>
      </c>
      <c r="K17" s="370">
        <f t="shared" si="14"/>
        <v>0</v>
      </c>
      <c r="L17" s="370">
        <f t="shared" si="14"/>
        <v>0</v>
      </c>
      <c r="M17" s="370">
        <f t="shared" si="14"/>
        <v>0</v>
      </c>
      <c r="N17" s="370">
        <f t="shared" si="14"/>
        <v>0</v>
      </c>
      <c r="O17" s="370">
        <f t="shared" si="14"/>
        <v>0</v>
      </c>
      <c r="P17" s="370">
        <f t="shared" si="14"/>
        <v>0</v>
      </c>
      <c r="Q17" s="388">
        <f t="shared" si="11"/>
        <v>0</v>
      </c>
    </row>
    <row r="18" spans="2:17" x14ac:dyDescent="0.25">
      <c r="B18" s="34"/>
      <c r="C18" s="732" t="str">
        <f t="shared" si="12"/>
        <v>NN3</v>
      </c>
      <c r="D18" s="175"/>
      <c r="E18" s="393">
        <f t="shared" si="13"/>
        <v>0</v>
      </c>
      <c r="F18" s="370">
        <f t="shared" ref="F18:P18" si="15">+E18</f>
        <v>0</v>
      </c>
      <c r="G18" s="370">
        <f t="shared" si="15"/>
        <v>0</v>
      </c>
      <c r="H18" s="370">
        <f t="shared" si="15"/>
        <v>0</v>
      </c>
      <c r="I18" s="370">
        <f t="shared" si="15"/>
        <v>0</v>
      </c>
      <c r="J18" s="370">
        <f t="shared" si="15"/>
        <v>0</v>
      </c>
      <c r="K18" s="370">
        <f t="shared" si="15"/>
        <v>0</v>
      </c>
      <c r="L18" s="370">
        <f t="shared" si="15"/>
        <v>0</v>
      </c>
      <c r="M18" s="370">
        <f t="shared" si="15"/>
        <v>0</v>
      </c>
      <c r="N18" s="370">
        <f t="shared" si="15"/>
        <v>0</v>
      </c>
      <c r="O18" s="370">
        <f t="shared" si="15"/>
        <v>0</v>
      </c>
      <c r="P18" s="370">
        <f t="shared" si="15"/>
        <v>0</v>
      </c>
      <c r="Q18" s="388">
        <f t="shared" si="11"/>
        <v>0</v>
      </c>
    </row>
    <row r="19" spans="2:17" x14ac:dyDescent="0.25">
      <c r="B19" s="35"/>
      <c r="C19" s="732" t="str">
        <f t="shared" si="12"/>
        <v>NN4</v>
      </c>
      <c r="D19" s="191"/>
      <c r="E19" s="393">
        <f t="shared" si="13"/>
        <v>0</v>
      </c>
      <c r="F19" s="370">
        <f t="shared" ref="F19:P19" si="16">+E19</f>
        <v>0</v>
      </c>
      <c r="G19" s="370">
        <f t="shared" si="16"/>
        <v>0</v>
      </c>
      <c r="H19" s="370">
        <f t="shared" si="16"/>
        <v>0</v>
      </c>
      <c r="I19" s="370">
        <f t="shared" si="16"/>
        <v>0</v>
      </c>
      <c r="J19" s="370">
        <f t="shared" si="16"/>
        <v>0</v>
      </c>
      <c r="K19" s="370">
        <f t="shared" si="16"/>
        <v>0</v>
      </c>
      <c r="L19" s="370">
        <f t="shared" si="16"/>
        <v>0</v>
      </c>
      <c r="M19" s="370">
        <f t="shared" si="16"/>
        <v>0</v>
      </c>
      <c r="N19" s="370">
        <f t="shared" si="16"/>
        <v>0</v>
      </c>
      <c r="O19" s="370">
        <f t="shared" si="16"/>
        <v>0</v>
      </c>
      <c r="P19" s="370">
        <f t="shared" si="16"/>
        <v>0</v>
      </c>
      <c r="Q19" s="388">
        <f t="shared" si="11"/>
        <v>0</v>
      </c>
    </row>
    <row r="20" spans="2:17" x14ac:dyDescent="0.25">
      <c r="B20" s="35"/>
      <c r="C20" s="732" t="str">
        <f t="shared" si="12"/>
        <v>NN5</v>
      </c>
      <c r="D20" s="191"/>
      <c r="E20" s="393">
        <f t="shared" si="13"/>
        <v>0</v>
      </c>
      <c r="F20" s="370">
        <f t="shared" ref="F20:P20" si="17">+E20</f>
        <v>0</v>
      </c>
      <c r="G20" s="370">
        <f t="shared" si="17"/>
        <v>0</v>
      </c>
      <c r="H20" s="370">
        <f t="shared" si="17"/>
        <v>0</v>
      </c>
      <c r="I20" s="370">
        <f t="shared" si="17"/>
        <v>0</v>
      </c>
      <c r="J20" s="370">
        <f t="shared" si="17"/>
        <v>0</v>
      </c>
      <c r="K20" s="370">
        <f t="shared" si="17"/>
        <v>0</v>
      </c>
      <c r="L20" s="370">
        <f t="shared" si="17"/>
        <v>0</v>
      </c>
      <c r="M20" s="370">
        <f t="shared" si="17"/>
        <v>0</v>
      </c>
      <c r="N20" s="370">
        <f t="shared" si="17"/>
        <v>0</v>
      </c>
      <c r="O20" s="370">
        <f t="shared" si="17"/>
        <v>0</v>
      </c>
      <c r="P20" s="370">
        <f t="shared" si="17"/>
        <v>0</v>
      </c>
      <c r="Q20" s="388">
        <f t="shared" si="11"/>
        <v>0</v>
      </c>
    </row>
    <row r="21" spans="2:17" x14ac:dyDescent="0.25">
      <c r="B21" s="35"/>
      <c r="C21" s="732" t="str">
        <f t="shared" si="12"/>
        <v>NN6</v>
      </c>
      <c r="D21" s="191"/>
      <c r="E21" s="393">
        <f t="shared" si="13"/>
        <v>0</v>
      </c>
      <c r="F21" s="370">
        <f t="shared" ref="F21:P21" si="18">+E21</f>
        <v>0</v>
      </c>
      <c r="G21" s="370">
        <f t="shared" si="18"/>
        <v>0</v>
      </c>
      <c r="H21" s="370">
        <f t="shared" si="18"/>
        <v>0</v>
      </c>
      <c r="I21" s="370">
        <f t="shared" si="18"/>
        <v>0</v>
      </c>
      <c r="J21" s="370">
        <f t="shared" si="18"/>
        <v>0</v>
      </c>
      <c r="K21" s="370">
        <f t="shared" si="18"/>
        <v>0</v>
      </c>
      <c r="L21" s="370">
        <f t="shared" si="18"/>
        <v>0</v>
      </c>
      <c r="M21" s="370">
        <f t="shared" si="18"/>
        <v>0</v>
      </c>
      <c r="N21" s="370">
        <f t="shared" si="18"/>
        <v>0</v>
      </c>
      <c r="O21" s="370">
        <f t="shared" si="18"/>
        <v>0</v>
      </c>
      <c r="P21" s="370">
        <f t="shared" si="18"/>
        <v>0</v>
      </c>
      <c r="Q21" s="388">
        <f t="shared" si="11"/>
        <v>0</v>
      </c>
    </row>
    <row r="22" spans="2:17" x14ac:dyDescent="0.25">
      <c r="B22" s="35"/>
      <c r="C22" s="732" t="str">
        <f t="shared" si="12"/>
        <v>NN7</v>
      </c>
      <c r="D22" s="191"/>
      <c r="E22" s="393">
        <f t="shared" si="13"/>
        <v>0</v>
      </c>
      <c r="F22" s="370">
        <f t="shared" ref="F22:P22" si="19">+E22</f>
        <v>0</v>
      </c>
      <c r="G22" s="370">
        <f t="shared" si="19"/>
        <v>0</v>
      </c>
      <c r="H22" s="370">
        <f t="shared" si="19"/>
        <v>0</v>
      </c>
      <c r="I22" s="370">
        <f t="shared" si="19"/>
        <v>0</v>
      </c>
      <c r="J22" s="370">
        <f t="shared" si="19"/>
        <v>0</v>
      </c>
      <c r="K22" s="370">
        <f t="shared" si="19"/>
        <v>0</v>
      </c>
      <c r="L22" s="370">
        <f t="shared" si="19"/>
        <v>0</v>
      </c>
      <c r="M22" s="370">
        <f t="shared" si="19"/>
        <v>0</v>
      </c>
      <c r="N22" s="370">
        <f t="shared" si="19"/>
        <v>0</v>
      </c>
      <c r="O22" s="370">
        <f t="shared" si="19"/>
        <v>0</v>
      </c>
      <c r="P22" s="370">
        <f t="shared" si="19"/>
        <v>0</v>
      </c>
      <c r="Q22" s="388">
        <f t="shared" si="11"/>
        <v>0</v>
      </c>
    </row>
    <row r="23" spans="2:17" ht="13" thickBot="1" x14ac:dyDescent="0.3">
      <c r="B23" s="41"/>
      <c r="C23" s="732"/>
      <c r="D23" s="176"/>
      <c r="E23" s="394"/>
      <c r="F23" s="370"/>
      <c r="G23" s="370"/>
      <c r="H23" s="370"/>
      <c r="I23" s="370"/>
      <c r="J23" s="370"/>
      <c r="K23" s="370"/>
      <c r="L23" s="370"/>
      <c r="M23" s="370"/>
      <c r="N23" s="370"/>
      <c r="O23" s="370"/>
      <c r="P23" s="370"/>
      <c r="Q23" s="395"/>
    </row>
    <row r="24" spans="2:17" x14ac:dyDescent="0.25">
      <c r="B24" s="33" t="s">
        <v>78</v>
      </c>
      <c r="C24" s="733"/>
      <c r="D24" s="90"/>
      <c r="E24" s="389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1"/>
      <c r="Q24" s="392"/>
    </row>
    <row r="25" spans="2:17" x14ac:dyDescent="0.25">
      <c r="B25" s="159"/>
      <c r="C25" s="732" t="str">
        <f>+C16</f>
        <v>NN1</v>
      </c>
      <c r="D25" s="175"/>
      <c r="E25" s="387">
        <v>25</v>
      </c>
      <c r="F25" s="396">
        <f t="shared" ref="F25:P25" si="20">+E25</f>
        <v>25</v>
      </c>
      <c r="G25" s="396">
        <f t="shared" si="20"/>
        <v>25</v>
      </c>
      <c r="H25" s="396">
        <f t="shared" si="20"/>
        <v>25</v>
      </c>
      <c r="I25" s="396">
        <f t="shared" si="20"/>
        <v>25</v>
      </c>
      <c r="J25" s="396">
        <f t="shared" si="20"/>
        <v>25</v>
      </c>
      <c r="K25" s="396">
        <f t="shared" si="20"/>
        <v>25</v>
      </c>
      <c r="L25" s="396">
        <f t="shared" si="20"/>
        <v>25</v>
      </c>
      <c r="M25" s="396">
        <f t="shared" si="20"/>
        <v>25</v>
      </c>
      <c r="N25" s="396">
        <f t="shared" si="20"/>
        <v>25</v>
      </c>
      <c r="O25" s="396">
        <f t="shared" si="20"/>
        <v>25</v>
      </c>
      <c r="P25" s="396">
        <f t="shared" si="20"/>
        <v>25</v>
      </c>
      <c r="Q25" s="388">
        <f t="shared" ref="Q25:Q34" si="21">SUM(F25:P25)</f>
        <v>275</v>
      </c>
    </row>
    <row r="26" spans="2:17" x14ac:dyDescent="0.25">
      <c r="B26" s="159"/>
      <c r="C26" s="732" t="str">
        <f t="shared" ref="C26:C31" si="22">+C17</f>
        <v>NN2</v>
      </c>
      <c r="D26" s="175"/>
      <c r="E26" s="387">
        <v>0</v>
      </c>
      <c r="F26" s="396">
        <f t="shared" ref="F26:P26" si="23">+E26</f>
        <v>0</v>
      </c>
      <c r="G26" s="396">
        <f t="shared" si="23"/>
        <v>0</v>
      </c>
      <c r="H26" s="396">
        <f t="shared" si="23"/>
        <v>0</v>
      </c>
      <c r="I26" s="396">
        <f t="shared" si="23"/>
        <v>0</v>
      </c>
      <c r="J26" s="396">
        <f t="shared" si="23"/>
        <v>0</v>
      </c>
      <c r="K26" s="396">
        <f t="shared" si="23"/>
        <v>0</v>
      </c>
      <c r="L26" s="396">
        <f t="shared" si="23"/>
        <v>0</v>
      </c>
      <c r="M26" s="396">
        <f t="shared" si="23"/>
        <v>0</v>
      </c>
      <c r="N26" s="396">
        <f t="shared" si="23"/>
        <v>0</v>
      </c>
      <c r="O26" s="396">
        <f t="shared" si="23"/>
        <v>0</v>
      </c>
      <c r="P26" s="396">
        <f t="shared" si="23"/>
        <v>0</v>
      </c>
      <c r="Q26" s="388">
        <f t="shared" si="21"/>
        <v>0</v>
      </c>
    </row>
    <row r="27" spans="2:17" x14ac:dyDescent="0.25">
      <c r="B27" s="159"/>
      <c r="C27" s="732" t="str">
        <f t="shared" si="22"/>
        <v>NN3</v>
      </c>
      <c r="D27" s="175"/>
      <c r="E27" s="387">
        <v>0</v>
      </c>
      <c r="F27" s="396">
        <f t="shared" ref="F27:P27" si="24">+E27</f>
        <v>0</v>
      </c>
      <c r="G27" s="396">
        <f t="shared" si="24"/>
        <v>0</v>
      </c>
      <c r="H27" s="396">
        <f t="shared" si="24"/>
        <v>0</v>
      </c>
      <c r="I27" s="396">
        <f t="shared" si="24"/>
        <v>0</v>
      </c>
      <c r="J27" s="396">
        <f t="shared" si="24"/>
        <v>0</v>
      </c>
      <c r="K27" s="396">
        <f t="shared" si="24"/>
        <v>0</v>
      </c>
      <c r="L27" s="396">
        <f t="shared" si="24"/>
        <v>0</v>
      </c>
      <c r="M27" s="396">
        <f t="shared" si="24"/>
        <v>0</v>
      </c>
      <c r="N27" s="396">
        <f t="shared" si="24"/>
        <v>0</v>
      </c>
      <c r="O27" s="396">
        <f t="shared" si="24"/>
        <v>0</v>
      </c>
      <c r="P27" s="396">
        <f t="shared" si="24"/>
        <v>0</v>
      </c>
      <c r="Q27" s="388">
        <f t="shared" si="21"/>
        <v>0</v>
      </c>
    </row>
    <row r="28" spans="2:17" x14ac:dyDescent="0.25">
      <c r="B28" s="159"/>
      <c r="C28" s="732" t="str">
        <f t="shared" si="22"/>
        <v>NN4</v>
      </c>
      <c r="D28" s="175"/>
      <c r="E28" s="387">
        <v>0</v>
      </c>
      <c r="F28" s="396">
        <f t="shared" ref="F28:P28" si="25">+E28</f>
        <v>0</v>
      </c>
      <c r="G28" s="396">
        <f t="shared" si="25"/>
        <v>0</v>
      </c>
      <c r="H28" s="396">
        <f t="shared" si="25"/>
        <v>0</v>
      </c>
      <c r="I28" s="396">
        <f t="shared" si="25"/>
        <v>0</v>
      </c>
      <c r="J28" s="396">
        <f t="shared" si="25"/>
        <v>0</v>
      </c>
      <c r="K28" s="396">
        <f t="shared" si="25"/>
        <v>0</v>
      </c>
      <c r="L28" s="396">
        <f t="shared" si="25"/>
        <v>0</v>
      </c>
      <c r="M28" s="396">
        <f t="shared" si="25"/>
        <v>0</v>
      </c>
      <c r="N28" s="396">
        <f t="shared" si="25"/>
        <v>0</v>
      </c>
      <c r="O28" s="396">
        <f t="shared" si="25"/>
        <v>0</v>
      </c>
      <c r="P28" s="396">
        <f t="shared" si="25"/>
        <v>0</v>
      </c>
      <c r="Q28" s="388">
        <f t="shared" si="21"/>
        <v>0</v>
      </c>
    </row>
    <row r="29" spans="2:17" x14ac:dyDescent="0.25">
      <c r="B29" s="159"/>
      <c r="C29" s="732" t="str">
        <f t="shared" si="22"/>
        <v>NN5</v>
      </c>
      <c r="D29" s="175"/>
      <c r="E29" s="387">
        <v>0</v>
      </c>
      <c r="F29" s="396">
        <f t="shared" ref="F29:P29" si="26">+E29</f>
        <v>0</v>
      </c>
      <c r="G29" s="396">
        <f t="shared" si="26"/>
        <v>0</v>
      </c>
      <c r="H29" s="396">
        <f t="shared" si="26"/>
        <v>0</v>
      </c>
      <c r="I29" s="396">
        <f t="shared" si="26"/>
        <v>0</v>
      </c>
      <c r="J29" s="396">
        <f t="shared" si="26"/>
        <v>0</v>
      </c>
      <c r="K29" s="396">
        <f t="shared" si="26"/>
        <v>0</v>
      </c>
      <c r="L29" s="396">
        <f t="shared" si="26"/>
        <v>0</v>
      </c>
      <c r="M29" s="396">
        <f t="shared" si="26"/>
        <v>0</v>
      </c>
      <c r="N29" s="396">
        <f t="shared" si="26"/>
        <v>0</v>
      </c>
      <c r="O29" s="396">
        <f t="shared" si="26"/>
        <v>0</v>
      </c>
      <c r="P29" s="396">
        <f t="shared" si="26"/>
        <v>0</v>
      </c>
      <c r="Q29" s="388">
        <f t="shared" si="21"/>
        <v>0</v>
      </c>
    </row>
    <row r="30" spans="2:17" x14ac:dyDescent="0.25">
      <c r="B30" s="159"/>
      <c r="C30" s="732" t="str">
        <f t="shared" si="22"/>
        <v>NN6</v>
      </c>
      <c r="D30" s="175"/>
      <c r="E30" s="387">
        <v>0</v>
      </c>
      <c r="F30" s="396">
        <f t="shared" ref="F30:P30" si="27">+E30</f>
        <v>0</v>
      </c>
      <c r="G30" s="396">
        <f t="shared" si="27"/>
        <v>0</v>
      </c>
      <c r="H30" s="396">
        <f t="shared" si="27"/>
        <v>0</v>
      </c>
      <c r="I30" s="396">
        <f t="shared" si="27"/>
        <v>0</v>
      </c>
      <c r="J30" s="396">
        <f t="shared" si="27"/>
        <v>0</v>
      </c>
      <c r="K30" s="396">
        <f t="shared" si="27"/>
        <v>0</v>
      </c>
      <c r="L30" s="396">
        <f t="shared" si="27"/>
        <v>0</v>
      </c>
      <c r="M30" s="396">
        <f t="shared" si="27"/>
        <v>0</v>
      </c>
      <c r="N30" s="396">
        <f t="shared" si="27"/>
        <v>0</v>
      </c>
      <c r="O30" s="396">
        <f t="shared" si="27"/>
        <v>0</v>
      </c>
      <c r="P30" s="396">
        <f t="shared" si="27"/>
        <v>0</v>
      </c>
      <c r="Q30" s="388">
        <f t="shared" si="21"/>
        <v>0</v>
      </c>
    </row>
    <row r="31" spans="2:17" x14ac:dyDescent="0.25">
      <c r="B31" s="159"/>
      <c r="C31" s="732" t="str">
        <f t="shared" si="22"/>
        <v>NN7</v>
      </c>
      <c r="D31" s="175"/>
      <c r="E31" s="387">
        <v>0</v>
      </c>
      <c r="F31" s="396">
        <f t="shared" ref="F31:P31" si="28">+E31</f>
        <v>0</v>
      </c>
      <c r="G31" s="396">
        <f t="shared" si="28"/>
        <v>0</v>
      </c>
      <c r="H31" s="396">
        <f t="shared" si="28"/>
        <v>0</v>
      </c>
      <c r="I31" s="396">
        <f t="shared" si="28"/>
        <v>0</v>
      </c>
      <c r="J31" s="396">
        <f t="shared" si="28"/>
        <v>0</v>
      </c>
      <c r="K31" s="396">
        <f t="shared" si="28"/>
        <v>0</v>
      </c>
      <c r="L31" s="396">
        <f t="shared" si="28"/>
        <v>0</v>
      </c>
      <c r="M31" s="396">
        <f t="shared" si="28"/>
        <v>0</v>
      </c>
      <c r="N31" s="396">
        <f t="shared" si="28"/>
        <v>0</v>
      </c>
      <c r="O31" s="396">
        <f t="shared" si="28"/>
        <v>0</v>
      </c>
      <c r="P31" s="396">
        <f t="shared" si="28"/>
        <v>0</v>
      </c>
      <c r="Q31" s="388">
        <f t="shared" si="21"/>
        <v>0</v>
      </c>
    </row>
    <row r="32" spans="2:17" x14ac:dyDescent="0.25">
      <c r="B32" s="159"/>
      <c r="C32" s="732" t="str">
        <f>+C12</f>
        <v>NN8</v>
      </c>
      <c r="D32" s="175"/>
      <c r="E32" s="387">
        <v>0</v>
      </c>
      <c r="F32" s="396">
        <f t="shared" ref="F32:P32" si="29">+E32</f>
        <v>0</v>
      </c>
      <c r="G32" s="396">
        <f t="shared" si="29"/>
        <v>0</v>
      </c>
      <c r="H32" s="396">
        <f t="shared" si="29"/>
        <v>0</v>
      </c>
      <c r="I32" s="396">
        <f t="shared" si="29"/>
        <v>0</v>
      </c>
      <c r="J32" s="396">
        <f t="shared" si="29"/>
        <v>0</v>
      </c>
      <c r="K32" s="396">
        <f t="shared" si="29"/>
        <v>0</v>
      </c>
      <c r="L32" s="396">
        <f t="shared" si="29"/>
        <v>0</v>
      </c>
      <c r="M32" s="396">
        <f t="shared" si="29"/>
        <v>0</v>
      </c>
      <c r="N32" s="396">
        <f t="shared" si="29"/>
        <v>0</v>
      </c>
      <c r="O32" s="396">
        <f t="shared" si="29"/>
        <v>0</v>
      </c>
      <c r="P32" s="396">
        <f t="shared" si="29"/>
        <v>0</v>
      </c>
      <c r="Q32" s="388">
        <f t="shared" si="21"/>
        <v>0</v>
      </c>
    </row>
    <row r="33" spans="2:18" x14ac:dyDescent="0.25">
      <c r="B33" s="159"/>
      <c r="C33" s="734"/>
      <c r="D33" s="175"/>
      <c r="E33" s="387"/>
      <c r="F33" s="396"/>
      <c r="G33" s="396"/>
      <c r="H33" s="396"/>
      <c r="I33" s="396"/>
      <c r="J33" s="396"/>
      <c r="K33" s="396"/>
      <c r="L33" s="396"/>
      <c r="M33" s="396"/>
      <c r="N33" s="396"/>
      <c r="O33" s="396"/>
      <c r="P33" s="396"/>
      <c r="Q33" s="388">
        <f t="shared" si="21"/>
        <v>0</v>
      </c>
    </row>
    <row r="34" spans="2:18" ht="17.25" customHeight="1" thickBot="1" x14ac:dyDescent="0.3">
      <c r="B34" s="143" t="s">
        <v>69</v>
      </c>
      <c r="C34" s="143" t="s">
        <v>17</v>
      </c>
      <c r="D34" s="176"/>
      <c r="E34" s="397">
        <v>0</v>
      </c>
      <c r="F34" s="398">
        <f t="shared" ref="F34:P34" si="30">+E34</f>
        <v>0</v>
      </c>
      <c r="G34" s="398">
        <f t="shared" si="30"/>
        <v>0</v>
      </c>
      <c r="H34" s="398">
        <f t="shared" si="30"/>
        <v>0</v>
      </c>
      <c r="I34" s="398">
        <f t="shared" si="30"/>
        <v>0</v>
      </c>
      <c r="J34" s="398">
        <f t="shared" si="30"/>
        <v>0</v>
      </c>
      <c r="K34" s="398">
        <f t="shared" si="30"/>
        <v>0</v>
      </c>
      <c r="L34" s="398">
        <f t="shared" si="30"/>
        <v>0</v>
      </c>
      <c r="M34" s="398">
        <f t="shared" si="30"/>
        <v>0</v>
      </c>
      <c r="N34" s="398">
        <f t="shared" si="30"/>
        <v>0</v>
      </c>
      <c r="O34" s="398">
        <f t="shared" si="30"/>
        <v>0</v>
      </c>
      <c r="P34" s="398">
        <f t="shared" si="30"/>
        <v>0</v>
      </c>
      <c r="Q34" s="388">
        <f t="shared" si="21"/>
        <v>0</v>
      </c>
    </row>
    <row r="35" spans="2:18" ht="13" thickBot="1" x14ac:dyDescent="0.3">
      <c r="B35" s="86" t="s">
        <v>31</v>
      </c>
      <c r="C35" s="735"/>
      <c r="D35" s="24"/>
      <c r="E35" s="399">
        <f>SUM(E5:E34)</f>
        <v>189.45</v>
      </c>
      <c r="F35" s="383">
        <f t="shared" ref="F35:P35" si="31">SUM(F5:F34)</f>
        <v>189.45</v>
      </c>
      <c r="G35" s="383">
        <f t="shared" si="31"/>
        <v>189.45</v>
      </c>
      <c r="H35" s="383">
        <f t="shared" si="31"/>
        <v>189.45</v>
      </c>
      <c r="I35" s="383">
        <f t="shared" si="31"/>
        <v>189.45</v>
      </c>
      <c r="J35" s="383">
        <f t="shared" si="31"/>
        <v>189.45</v>
      </c>
      <c r="K35" s="383">
        <f t="shared" si="31"/>
        <v>189.45</v>
      </c>
      <c r="L35" s="383">
        <f t="shared" si="31"/>
        <v>189.45</v>
      </c>
      <c r="M35" s="383">
        <f t="shared" si="31"/>
        <v>189.45</v>
      </c>
      <c r="N35" s="383">
        <f t="shared" si="31"/>
        <v>189.45</v>
      </c>
      <c r="O35" s="383">
        <f t="shared" si="31"/>
        <v>189.45</v>
      </c>
      <c r="P35" s="386">
        <f t="shared" si="31"/>
        <v>189.45</v>
      </c>
      <c r="Q35" s="400">
        <f>SUM(E35:P35)</f>
        <v>2273.4</v>
      </c>
      <c r="R35" s="196"/>
    </row>
    <row r="36" spans="2:18" x14ac:dyDescent="0.25">
      <c r="C36" s="1"/>
    </row>
    <row r="37" spans="2:18" x14ac:dyDescent="0.25">
      <c r="C37" s="1"/>
    </row>
    <row r="38" spans="2:18" x14ac:dyDescent="0.25">
      <c r="B38" t="s">
        <v>79</v>
      </c>
      <c r="C38" s="194">
        <v>0.09</v>
      </c>
      <c r="E38" s="401">
        <f>+E13*$C$38</f>
        <v>0.85049999999999992</v>
      </c>
      <c r="F38" s="401">
        <f t="shared" ref="F38:P38" si="32">+F13*$C$38</f>
        <v>0.85049999999999992</v>
      </c>
      <c r="G38" s="401">
        <f t="shared" si="32"/>
        <v>0.85049999999999992</v>
      </c>
      <c r="H38" s="401">
        <f t="shared" si="32"/>
        <v>0.85049999999999992</v>
      </c>
      <c r="I38" s="401">
        <f t="shared" si="32"/>
        <v>0.85049999999999992</v>
      </c>
      <c r="J38" s="401">
        <f t="shared" si="32"/>
        <v>0.85049999999999992</v>
      </c>
      <c r="K38" s="401">
        <f t="shared" si="32"/>
        <v>0.85049999999999992</v>
      </c>
      <c r="L38" s="401">
        <f t="shared" si="32"/>
        <v>0.85049999999999992</v>
      </c>
      <c r="M38" s="401">
        <f t="shared" si="32"/>
        <v>0.85049999999999992</v>
      </c>
      <c r="N38" s="401">
        <f t="shared" si="32"/>
        <v>0.85049999999999992</v>
      </c>
      <c r="O38" s="401">
        <f t="shared" si="32"/>
        <v>0.85049999999999992</v>
      </c>
      <c r="P38" s="401">
        <f t="shared" si="32"/>
        <v>0.85049999999999992</v>
      </c>
      <c r="Q38" s="402">
        <f>SUM(E38:P38)</f>
        <v>10.206000000000001</v>
      </c>
    </row>
    <row r="39" spans="2:18" x14ac:dyDescent="0.25"/>
    <row r="40" spans="2:18" hidden="1" x14ac:dyDescent="0.25">
      <c r="C40" s="1"/>
    </row>
    <row r="41" spans="2:18" hidden="1" x14ac:dyDescent="0.25">
      <c r="C41" s="1"/>
    </row>
    <row r="42" spans="2:18" hidden="1" x14ac:dyDescent="0.25">
      <c r="C42" s="1"/>
    </row>
    <row r="43" spans="2:18" hidden="1" x14ac:dyDescent="0.25"/>
    <row r="44" spans="2:18" hidden="1" x14ac:dyDescent="0.25">
      <c r="C44" s="1"/>
    </row>
    <row r="45" spans="2:18" hidden="1" x14ac:dyDescent="0.25"/>
    <row r="46" spans="2:18" hidden="1" x14ac:dyDescent="0.25">
      <c r="C46" s="1"/>
    </row>
    <row r="47" spans="2:18" hidden="1" x14ac:dyDescent="0.25"/>
    <row r="48" spans="2:18" hidden="1" x14ac:dyDescent="0.25">
      <c r="C48" s="1"/>
    </row>
    <row r="49" spans="3:3" hidden="1" x14ac:dyDescent="0.25"/>
    <row r="50" spans="3:3" hidden="1" x14ac:dyDescent="0.25">
      <c r="C50" s="1"/>
    </row>
    <row r="51" spans="3:3" hidden="1" x14ac:dyDescent="0.25">
      <c r="C51" s="1"/>
    </row>
    <row r="52" spans="3:3" hidden="1" x14ac:dyDescent="0.25">
      <c r="C52" s="1"/>
    </row>
    <row r="53" spans="3:3" hidden="1" x14ac:dyDescent="0.25">
      <c r="C53" s="1"/>
    </row>
    <row r="54" spans="3:3" hidden="1" x14ac:dyDescent="0.25">
      <c r="C54" s="1"/>
    </row>
    <row r="55" spans="3:3" hidden="1" x14ac:dyDescent="0.25">
      <c r="C55" s="1"/>
    </row>
    <row r="56" spans="3:3" hidden="1" x14ac:dyDescent="0.25"/>
    <row r="57" spans="3:3" hidden="1" x14ac:dyDescent="0.25">
      <c r="C57" s="1"/>
    </row>
  </sheetData>
  <phoneticPr fontId="0" type="noConversion"/>
  <pageMargins left="0.75" right="0.75" top="1" bottom="1" header="0.5" footer="0.5"/>
  <pageSetup paperSize="9" scale="85" orientation="landscape" horizontalDpi="4294967292" r:id="rId1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7"/>
  <sheetViews>
    <sheetView showGridLines="0" topLeftCell="A5" workbookViewId="0">
      <selection activeCell="C33" sqref="C33"/>
    </sheetView>
  </sheetViews>
  <sheetFormatPr defaultColWidth="0" defaultRowHeight="12.5" zeroHeight="1" x14ac:dyDescent="0.25"/>
  <cols>
    <col min="1" max="1" width="36.81640625" customWidth="1"/>
    <col min="2" max="15" width="8.81640625" customWidth="1"/>
    <col min="16" max="16" width="11.26953125" customWidth="1"/>
    <col min="17" max="17" width="8.81640625" customWidth="1"/>
  </cols>
  <sheetData>
    <row r="1" spans="1:16" ht="13.5" thickBot="1" x14ac:dyDescent="0.35">
      <c r="A1" s="50"/>
      <c r="B1" s="38"/>
      <c r="C1" s="38"/>
      <c r="D1" s="227" t="s">
        <v>19</v>
      </c>
      <c r="E1" s="227" t="s">
        <v>428</v>
      </c>
      <c r="F1" s="227" t="s">
        <v>21</v>
      </c>
      <c r="G1" s="227" t="s">
        <v>22</v>
      </c>
      <c r="H1" s="227" t="s">
        <v>23</v>
      </c>
      <c r="I1" s="227" t="s">
        <v>24</v>
      </c>
      <c r="J1" s="227" t="s">
        <v>25</v>
      </c>
      <c r="K1" s="227" t="s">
        <v>26</v>
      </c>
      <c r="L1" s="227" t="s">
        <v>27</v>
      </c>
      <c r="M1" s="227" t="s">
        <v>28</v>
      </c>
      <c r="N1" s="227" t="s">
        <v>29</v>
      </c>
      <c r="O1" s="228" t="s">
        <v>30</v>
      </c>
      <c r="P1" s="229" t="s">
        <v>31</v>
      </c>
    </row>
    <row r="2" spans="1:16" ht="18.5" thickBot="1" x14ac:dyDescent="0.45">
      <c r="A2" s="92" t="s">
        <v>202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147"/>
      <c r="P2" s="85"/>
    </row>
    <row r="3" spans="1:16" x14ac:dyDescent="0.25">
      <c r="A3" s="34" t="s">
        <v>58</v>
      </c>
      <c r="B3" s="46"/>
      <c r="C3" s="27"/>
      <c r="D3" s="506">
        <v>100</v>
      </c>
      <c r="E3" s="507">
        <f t="shared" ref="E3:O16" si="0">+D3</f>
        <v>100</v>
      </c>
      <c r="F3" s="507">
        <f t="shared" si="0"/>
        <v>100</v>
      </c>
      <c r="G3" s="507">
        <f t="shared" si="0"/>
        <v>100</v>
      </c>
      <c r="H3" s="507">
        <f t="shared" si="0"/>
        <v>100</v>
      </c>
      <c r="I3" s="507">
        <f t="shared" si="0"/>
        <v>100</v>
      </c>
      <c r="J3" s="507">
        <f t="shared" si="0"/>
        <v>100</v>
      </c>
      <c r="K3" s="507">
        <f t="shared" si="0"/>
        <v>100</v>
      </c>
      <c r="L3" s="507">
        <f t="shared" si="0"/>
        <v>100</v>
      </c>
      <c r="M3" s="507">
        <f t="shared" si="0"/>
        <v>100</v>
      </c>
      <c r="N3" s="507">
        <f t="shared" si="0"/>
        <v>100</v>
      </c>
      <c r="O3" s="508">
        <f t="shared" si="0"/>
        <v>100</v>
      </c>
      <c r="P3" s="509">
        <f t="shared" ref="P3:P17" si="1">SUM(E3:O3)</f>
        <v>1100</v>
      </c>
    </row>
    <row r="4" spans="1:16" x14ac:dyDescent="0.25">
      <c r="A4" s="34" t="s">
        <v>194</v>
      </c>
      <c r="B4" s="30"/>
      <c r="C4" s="27"/>
      <c r="D4" s="506">
        <v>50</v>
      </c>
      <c r="E4" s="507">
        <f t="shared" si="0"/>
        <v>50</v>
      </c>
      <c r="F4" s="507">
        <f t="shared" si="0"/>
        <v>50</v>
      </c>
      <c r="G4" s="507">
        <f t="shared" si="0"/>
        <v>50</v>
      </c>
      <c r="H4" s="507">
        <f t="shared" si="0"/>
        <v>50</v>
      </c>
      <c r="I4" s="507">
        <f t="shared" si="0"/>
        <v>50</v>
      </c>
      <c r="J4" s="507">
        <f t="shared" si="0"/>
        <v>50</v>
      </c>
      <c r="K4" s="507">
        <f t="shared" si="0"/>
        <v>50</v>
      </c>
      <c r="L4" s="507">
        <f t="shared" si="0"/>
        <v>50</v>
      </c>
      <c r="M4" s="507">
        <f t="shared" si="0"/>
        <v>50</v>
      </c>
      <c r="N4" s="507">
        <f t="shared" si="0"/>
        <v>50</v>
      </c>
      <c r="O4" s="508">
        <f t="shared" si="0"/>
        <v>50</v>
      </c>
      <c r="P4" s="509">
        <f t="shared" si="1"/>
        <v>550</v>
      </c>
    </row>
    <row r="5" spans="1:16" x14ac:dyDescent="0.25">
      <c r="A5" s="659" t="s">
        <v>430</v>
      </c>
      <c r="B5" s="30"/>
      <c r="C5" s="27"/>
      <c r="D5" s="506">
        <v>0</v>
      </c>
      <c r="E5" s="507">
        <f t="shared" si="0"/>
        <v>0</v>
      </c>
      <c r="F5" s="507">
        <f t="shared" si="0"/>
        <v>0</v>
      </c>
      <c r="G5" s="507">
        <f t="shared" si="0"/>
        <v>0</v>
      </c>
      <c r="H5" s="507">
        <f t="shared" si="0"/>
        <v>0</v>
      </c>
      <c r="I5" s="507">
        <f t="shared" si="0"/>
        <v>0</v>
      </c>
      <c r="J5" s="507">
        <f t="shared" si="0"/>
        <v>0</v>
      </c>
      <c r="K5" s="507">
        <f t="shared" si="0"/>
        <v>0</v>
      </c>
      <c r="L5" s="507">
        <f t="shared" si="0"/>
        <v>0</v>
      </c>
      <c r="M5" s="507">
        <f t="shared" si="0"/>
        <v>0</v>
      </c>
      <c r="N5" s="507">
        <f t="shared" si="0"/>
        <v>0</v>
      </c>
      <c r="O5" s="508">
        <f t="shared" si="0"/>
        <v>0</v>
      </c>
      <c r="P5" s="509">
        <f t="shared" si="1"/>
        <v>0</v>
      </c>
    </row>
    <row r="6" spans="1:16" x14ac:dyDescent="0.25">
      <c r="A6" s="34" t="s">
        <v>195</v>
      </c>
      <c r="B6" s="46"/>
      <c r="C6" s="27"/>
      <c r="D6" s="506">
        <v>0</v>
      </c>
      <c r="E6" s="507">
        <f t="shared" si="0"/>
        <v>0</v>
      </c>
      <c r="F6" s="507">
        <f t="shared" si="0"/>
        <v>0</v>
      </c>
      <c r="G6" s="507">
        <f t="shared" si="0"/>
        <v>0</v>
      </c>
      <c r="H6" s="507">
        <f t="shared" si="0"/>
        <v>0</v>
      </c>
      <c r="I6" s="507">
        <f t="shared" si="0"/>
        <v>0</v>
      </c>
      <c r="J6" s="507">
        <f t="shared" si="0"/>
        <v>0</v>
      </c>
      <c r="K6" s="507">
        <f t="shared" si="0"/>
        <v>0</v>
      </c>
      <c r="L6" s="507">
        <f t="shared" si="0"/>
        <v>0</v>
      </c>
      <c r="M6" s="507">
        <f t="shared" si="0"/>
        <v>0</v>
      </c>
      <c r="N6" s="507">
        <f t="shared" si="0"/>
        <v>0</v>
      </c>
      <c r="O6" s="508">
        <f t="shared" si="0"/>
        <v>0</v>
      </c>
      <c r="P6" s="509">
        <f t="shared" si="1"/>
        <v>0</v>
      </c>
    </row>
    <row r="7" spans="1:16" x14ac:dyDescent="0.25">
      <c r="A7" s="34" t="s">
        <v>196</v>
      </c>
      <c r="B7" s="30"/>
      <c r="C7" s="27"/>
      <c r="D7" s="506">
        <v>0</v>
      </c>
      <c r="E7" s="507">
        <f t="shared" si="0"/>
        <v>0</v>
      </c>
      <c r="F7" s="507">
        <f t="shared" si="0"/>
        <v>0</v>
      </c>
      <c r="G7" s="507">
        <f t="shared" si="0"/>
        <v>0</v>
      </c>
      <c r="H7" s="507">
        <f t="shared" si="0"/>
        <v>0</v>
      </c>
      <c r="I7" s="507">
        <f t="shared" si="0"/>
        <v>0</v>
      </c>
      <c r="J7" s="507">
        <f t="shared" si="0"/>
        <v>0</v>
      </c>
      <c r="K7" s="507">
        <f t="shared" si="0"/>
        <v>0</v>
      </c>
      <c r="L7" s="507">
        <f t="shared" si="0"/>
        <v>0</v>
      </c>
      <c r="M7" s="507">
        <f t="shared" si="0"/>
        <v>0</v>
      </c>
      <c r="N7" s="507">
        <f t="shared" si="0"/>
        <v>0</v>
      </c>
      <c r="O7" s="508">
        <f t="shared" si="0"/>
        <v>0</v>
      </c>
      <c r="P7" s="509">
        <f t="shared" si="1"/>
        <v>0</v>
      </c>
    </row>
    <row r="8" spans="1:16" x14ac:dyDescent="0.25">
      <c r="A8" s="34" t="s">
        <v>197</v>
      </c>
      <c r="B8" s="30"/>
      <c r="C8" s="27"/>
      <c r="D8" s="506">
        <v>0</v>
      </c>
      <c r="E8" s="507">
        <f t="shared" si="0"/>
        <v>0</v>
      </c>
      <c r="F8" s="507">
        <f t="shared" si="0"/>
        <v>0</v>
      </c>
      <c r="G8" s="507">
        <f t="shared" si="0"/>
        <v>0</v>
      </c>
      <c r="H8" s="507">
        <f t="shared" si="0"/>
        <v>0</v>
      </c>
      <c r="I8" s="507">
        <f t="shared" si="0"/>
        <v>0</v>
      </c>
      <c r="J8" s="507">
        <f t="shared" si="0"/>
        <v>0</v>
      </c>
      <c r="K8" s="507">
        <f t="shared" si="0"/>
        <v>0</v>
      </c>
      <c r="L8" s="507">
        <f t="shared" si="0"/>
        <v>0</v>
      </c>
      <c r="M8" s="507">
        <f t="shared" si="0"/>
        <v>0</v>
      </c>
      <c r="N8" s="507">
        <f t="shared" si="0"/>
        <v>0</v>
      </c>
      <c r="O8" s="508">
        <f t="shared" si="0"/>
        <v>0</v>
      </c>
      <c r="P8" s="509">
        <f t="shared" si="1"/>
        <v>0</v>
      </c>
    </row>
    <row r="9" spans="1:16" x14ac:dyDescent="0.25">
      <c r="A9" s="659" t="s">
        <v>431</v>
      </c>
      <c r="B9" s="46"/>
      <c r="C9" s="27"/>
      <c r="D9" s="506">
        <v>0</v>
      </c>
      <c r="E9" s="507">
        <f t="shared" si="0"/>
        <v>0</v>
      </c>
      <c r="F9" s="507">
        <f t="shared" si="0"/>
        <v>0</v>
      </c>
      <c r="G9" s="507">
        <f t="shared" si="0"/>
        <v>0</v>
      </c>
      <c r="H9" s="507">
        <f t="shared" si="0"/>
        <v>0</v>
      </c>
      <c r="I9" s="507">
        <f t="shared" si="0"/>
        <v>0</v>
      </c>
      <c r="J9" s="507">
        <f t="shared" si="0"/>
        <v>0</v>
      </c>
      <c r="K9" s="507">
        <f t="shared" si="0"/>
        <v>0</v>
      </c>
      <c r="L9" s="507">
        <f t="shared" si="0"/>
        <v>0</v>
      </c>
      <c r="M9" s="507">
        <f t="shared" si="0"/>
        <v>0</v>
      </c>
      <c r="N9" s="507">
        <f t="shared" si="0"/>
        <v>0</v>
      </c>
      <c r="O9" s="508">
        <f t="shared" si="0"/>
        <v>0</v>
      </c>
      <c r="P9" s="509">
        <f t="shared" si="1"/>
        <v>0</v>
      </c>
    </row>
    <row r="10" spans="1:16" x14ac:dyDescent="0.25">
      <c r="A10" s="34" t="s">
        <v>198</v>
      </c>
      <c r="B10" s="46"/>
      <c r="C10" s="27"/>
      <c r="D10" s="506">
        <v>0</v>
      </c>
      <c r="E10" s="507">
        <f t="shared" si="0"/>
        <v>0</v>
      </c>
      <c r="F10" s="507">
        <f t="shared" si="0"/>
        <v>0</v>
      </c>
      <c r="G10" s="507">
        <f t="shared" si="0"/>
        <v>0</v>
      </c>
      <c r="H10" s="507">
        <f t="shared" si="0"/>
        <v>0</v>
      </c>
      <c r="I10" s="507">
        <f t="shared" si="0"/>
        <v>0</v>
      </c>
      <c r="J10" s="507">
        <f t="shared" si="0"/>
        <v>0</v>
      </c>
      <c r="K10" s="507">
        <f t="shared" si="0"/>
        <v>0</v>
      </c>
      <c r="L10" s="507">
        <f t="shared" si="0"/>
        <v>0</v>
      </c>
      <c r="M10" s="507">
        <f t="shared" si="0"/>
        <v>0</v>
      </c>
      <c r="N10" s="507">
        <f t="shared" si="0"/>
        <v>0</v>
      </c>
      <c r="O10" s="508">
        <f t="shared" si="0"/>
        <v>0</v>
      </c>
      <c r="P10" s="509">
        <f>SUM(E10:O10)</f>
        <v>0</v>
      </c>
    </row>
    <row r="11" spans="1:16" x14ac:dyDescent="0.25">
      <c r="A11" s="34" t="s">
        <v>199</v>
      </c>
      <c r="B11" s="46"/>
      <c r="C11" s="27"/>
      <c r="D11" s="506">
        <v>0</v>
      </c>
      <c r="E11" s="507">
        <f t="shared" ref="E11" si="2">+D11</f>
        <v>0</v>
      </c>
      <c r="F11" s="507">
        <f t="shared" ref="F11" si="3">+E11</f>
        <v>0</v>
      </c>
      <c r="G11" s="507">
        <f t="shared" ref="G11" si="4">+F11</f>
        <v>0</v>
      </c>
      <c r="H11" s="507">
        <f t="shared" ref="H11" si="5">+G11</f>
        <v>0</v>
      </c>
      <c r="I11" s="507">
        <f t="shared" ref="I11" si="6">+H11</f>
        <v>0</v>
      </c>
      <c r="J11" s="507">
        <f t="shared" ref="J11" si="7">+I11</f>
        <v>0</v>
      </c>
      <c r="K11" s="507">
        <f t="shared" ref="K11" si="8">+J11</f>
        <v>0</v>
      </c>
      <c r="L11" s="507">
        <f t="shared" ref="L11" si="9">+K11</f>
        <v>0</v>
      </c>
      <c r="M11" s="507">
        <f t="shared" ref="M11" si="10">+L11</f>
        <v>0</v>
      </c>
      <c r="N11" s="507">
        <f t="shared" ref="N11" si="11">+M11</f>
        <v>0</v>
      </c>
      <c r="O11" s="508">
        <f t="shared" ref="O11" si="12">+N11</f>
        <v>0</v>
      </c>
      <c r="P11" s="509">
        <f>SUM(E11:O11)</f>
        <v>0</v>
      </c>
    </row>
    <row r="12" spans="1:16" x14ac:dyDescent="0.25">
      <c r="A12" s="34" t="s">
        <v>200</v>
      </c>
      <c r="B12" s="30"/>
      <c r="C12" s="27"/>
      <c r="D12" s="506">
        <v>100</v>
      </c>
      <c r="E12" s="507">
        <f t="shared" si="0"/>
        <v>100</v>
      </c>
      <c r="F12" s="507">
        <f t="shared" si="0"/>
        <v>100</v>
      </c>
      <c r="G12" s="507">
        <f t="shared" si="0"/>
        <v>100</v>
      </c>
      <c r="H12" s="507">
        <f t="shared" si="0"/>
        <v>100</v>
      </c>
      <c r="I12" s="507">
        <f t="shared" si="0"/>
        <v>100</v>
      </c>
      <c r="J12" s="507">
        <f t="shared" si="0"/>
        <v>100</v>
      </c>
      <c r="K12" s="507">
        <f t="shared" si="0"/>
        <v>100</v>
      </c>
      <c r="L12" s="507">
        <f t="shared" si="0"/>
        <v>100</v>
      </c>
      <c r="M12" s="507">
        <f t="shared" si="0"/>
        <v>100</v>
      </c>
      <c r="N12" s="507">
        <f t="shared" si="0"/>
        <v>100</v>
      </c>
      <c r="O12" s="508">
        <f t="shared" si="0"/>
        <v>100</v>
      </c>
      <c r="P12" s="509">
        <f t="shared" si="1"/>
        <v>1100</v>
      </c>
    </row>
    <row r="13" spans="1:16" x14ac:dyDescent="0.25">
      <c r="A13" s="34" t="s">
        <v>201</v>
      </c>
      <c r="B13" s="46"/>
      <c r="C13" s="27"/>
      <c r="D13" s="506">
        <v>0</v>
      </c>
      <c r="E13" s="507">
        <f t="shared" si="0"/>
        <v>0</v>
      </c>
      <c r="F13" s="507">
        <f t="shared" si="0"/>
        <v>0</v>
      </c>
      <c r="G13" s="507">
        <f t="shared" si="0"/>
        <v>0</v>
      </c>
      <c r="H13" s="507">
        <f t="shared" si="0"/>
        <v>0</v>
      </c>
      <c r="I13" s="507">
        <f t="shared" si="0"/>
        <v>0</v>
      </c>
      <c r="J13" s="507">
        <f t="shared" si="0"/>
        <v>0</v>
      </c>
      <c r="K13" s="507">
        <f t="shared" si="0"/>
        <v>0</v>
      </c>
      <c r="L13" s="507">
        <f t="shared" si="0"/>
        <v>0</v>
      </c>
      <c r="M13" s="507">
        <f t="shared" si="0"/>
        <v>0</v>
      </c>
      <c r="N13" s="507">
        <f t="shared" si="0"/>
        <v>0</v>
      </c>
      <c r="O13" s="508">
        <f t="shared" si="0"/>
        <v>0</v>
      </c>
      <c r="P13" s="509">
        <f t="shared" si="1"/>
        <v>0</v>
      </c>
    </row>
    <row r="14" spans="1:16" x14ac:dyDescent="0.25">
      <c r="A14" s="238" t="s">
        <v>432</v>
      </c>
      <c r="B14" s="47"/>
      <c r="C14" s="48"/>
      <c r="D14" s="506">
        <v>0</v>
      </c>
      <c r="E14" s="507">
        <f t="shared" si="0"/>
        <v>0</v>
      </c>
      <c r="F14" s="507">
        <f t="shared" si="0"/>
        <v>0</v>
      </c>
      <c r="G14" s="507">
        <f t="shared" si="0"/>
        <v>0</v>
      </c>
      <c r="H14" s="507">
        <f t="shared" si="0"/>
        <v>0</v>
      </c>
      <c r="I14" s="507">
        <f t="shared" si="0"/>
        <v>0</v>
      </c>
      <c r="J14" s="507">
        <f t="shared" si="0"/>
        <v>0</v>
      </c>
      <c r="K14" s="507">
        <f t="shared" si="0"/>
        <v>0</v>
      </c>
      <c r="L14" s="507">
        <f t="shared" si="0"/>
        <v>0</v>
      </c>
      <c r="M14" s="507">
        <f t="shared" si="0"/>
        <v>0</v>
      </c>
      <c r="N14" s="507">
        <f t="shared" si="0"/>
        <v>0</v>
      </c>
      <c r="O14" s="508">
        <f t="shared" si="0"/>
        <v>0</v>
      </c>
      <c r="P14" s="509">
        <f>SUM(E14:O14)</f>
        <v>0</v>
      </c>
    </row>
    <row r="15" spans="1:16" x14ac:dyDescent="0.25">
      <c r="A15" s="238" t="s">
        <v>80</v>
      </c>
      <c r="B15" s="47"/>
      <c r="C15" s="48"/>
      <c r="D15" s="506">
        <v>0</v>
      </c>
      <c r="E15" s="507">
        <f t="shared" si="0"/>
        <v>0</v>
      </c>
      <c r="F15" s="507">
        <f t="shared" si="0"/>
        <v>0</v>
      </c>
      <c r="G15" s="507">
        <f t="shared" si="0"/>
        <v>0</v>
      </c>
      <c r="H15" s="507">
        <f t="shared" si="0"/>
        <v>0</v>
      </c>
      <c r="I15" s="507">
        <f t="shared" si="0"/>
        <v>0</v>
      </c>
      <c r="J15" s="507">
        <f t="shared" si="0"/>
        <v>0</v>
      </c>
      <c r="K15" s="507">
        <f t="shared" si="0"/>
        <v>0</v>
      </c>
      <c r="L15" s="507">
        <f t="shared" si="0"/>
        <v>0</v>
      </c>
      <c r="M15" s="507">
        <f t="shared" si="0"/>
        <v>0</v>
      </c>
      <c r="N15" s="507">
        <f t="shared" si="0"/>
        <v>0</v>
      </c>
      <c r="O15" s="508">
        <f t="shared" si="0"/>
        <v>0</v>
      </c>
      <c r="P15" s="509">
        <f>SUM(E15:O15)</f>
        <v>0</v>
      </c>
    </row>
    <row r="16" spans="1:16" x14ac:dyDescent="0.25">
      <c r="A16" s="238" t="s">
        <v>80</v>
      </c>
      <c r="B16" s="47"/>
      <c r="C16" s="48"/>
      <c r="D16" s="506">
        <v>0</v>
      </c>
      <c r="E16" s="507">
        <f t="shared" si="0"/>
        <v>0</v>
      </c>
      <c r="F16" s="507">
        <f t="shared" si="0"/>
        <v>0</v>
      </c>
      <c r="G16" s="507">
        <f t="shared" si="0"/>
        <v>0</v>
      </c>
      <c r="H16" s="507">
        <f t="shared" si="0"/>
        <v>0</v>
      </c>
      <c r="I16" s="507">
        <f t="shared" si="0"/>
        <v>0</v>
      </c>
      <c r="J16" s="507">
        <f t="shared" si="0"/>
        <v>0</v>
      </c>
      <c r="K16" s="507">
        <f t="shared" si="0"/>
        <v>0</v>
      </c>
      <c r="L16" s="507">
        <f t="shared" si="0"/>
        <v>0</v>
      </c>
      <c r="M16" s="507">
        <f t="shared" si="0"/>
        <v>0</v>
      </c>
      <c r="N16" s="507">
        <f t="shared" si="0"/>
        <v>0</v>
      </c>
      <c r="O16" s="508">
        <f t="shared" si="0"/>
        <v>0</v>
      </c>
      <c r="P16" s="509">
        <f>SUM(E16:O16)</f>
        <v>0</v>
      </c>
    </row>
    <row r="17" spans="1:16" ht="13" thickBot="1" x14ac:dyDescent="0.3">
      <c r="A17" s="35"/>
      <c r="B17" s="36"/>
      <c r="C17" s="48"/>
      <c r="D17" s="510"/>
      <c r="E17" s="510"/>
      <c r="F17" s="510"/>
      <c r="G17" s="510"/>
      <c r="H17" s="510"/>
      <c r="I17" s="510"/>
      <c r="J17" s="510"/>
      <c r="K17" s="510"/>
      <c r="L17" s="510"/>
      <c r="M17" s="510"/>
      <c r="N17" s="510"/>
      <c r="O17" s="511"/>
      <c r="P17" s="512">
        <f t="shared" si="1"/>
        <v>0</v>
      </c>
    </row>
    <row r="18" spans="1:16" ht="13.5" thickBot="1" x14ac:dyDescent="0.35">
      <c r="A18" s="55" t="s">
        <v>81</v>
      </c>
      <c r="B18" s="51"/>
      <c r="C18" s="38"/>
      <c r="D18" s="513">
        <f t="shared" ref="D18:O18" si="13">SUM(D3:D17)</f>
        <v>250</v>
      </c>
      <c r="E18" s="513">
        <f t="shared" si="13"/>
        <v>250</v>
      </c>
      <c r="F18" s="513">
        <f t="shared" si="13"/>
        <v>250</v>
      </c>
      <c r="G18" s="513">
        <f t="shared" si="13"/>
        <v>250</v>
      </c>
      <c r="H18" s="513">
        <f t="shared" si="13"/>
        <v>250</v>
      </c>
      <c r="I18" s="513">
        <f t="shared" si="13"/>
        <v>250</v>
      </c>
      <c r="J18" s="513">
        <f t="shared" si="13"/>
        <v>250</v>
      </c>
      <c r="K18" s="513">
        <f t="shared" si="13"/>
        <v>250</v>
      </c>
      <c r="L18" s="513">
        <f t="shared" si="13"/>
        <v>250</v>
      </c>
      <c r="M18" s="513">
        <f t="shared" si="13"/>
        <v>250</v>
      </c>
      <c r="N18" s="513">
        <f t="shared" si="13"/>
        <v>250</v>
      </c>
      <c r="O18" s="514">
        <f t="shared" si="13"/>
        <v>250</v>
      </c>
      <c r="P18" s="515">
        <f>SUM(E18:O18)</f>
        <v>2750</v>
      </c>
    </row>
    <row r="19" spans="1:16" ht="13" thickBot="1" x14ac:dyDescent="0.3">
      <c r="A19" s="52"/>
      <c r="B19" s="53"/>
      <c r="C19" s="49"/>
      <c r="D19" s="507"/>
      <c r="E19" s="507"/>
      <c r="F19" s="507"/>
      <c r="G19" s="507"/>
      <c r="H19" s="507"/>
      <c r="I19" s="507"/>
      <c r="J19" s="507"/>
      <c r="K19" s="507"/>
      <c r="L19" s="507"/>
      <c r="M19" s="507"/>
      <c r="N19" s="507"/>
      <c r="O19" s="508"/>
      <c r="P19" s="509"/>
    </row>
    <row r="20" spans="1:16" ht="13.5" thickBot="1" x14ac:dyDescent="0.35">
      <c r="A20" s="97" t="s">
        <v>187</v>
      </c>
      <c r="B20" s="140"/>
      <c r="C20" s="38"/>
      <c r="D20" s="513"/>
      <c r="E20" s="513"/>
      <c r="F20" s="513"/>
      <c r="G20" s="513"/>
      <c r="H20" s="513"/>
      <c r="I20" s="513"/>
      <c r="J20" s="513"/>
      <c r="K20" s="513"/>
      <c r="L20" s="513"/>
      <c r="M20" s="513"/>
      <c r="N20" s="513"/>
      <c r="O20" s="514"/>
      <c r="P20" s="515"/>
    </row>
    <row r="21" spans="1:16" x14ac:dyDescent="0.25">
      <c r="A21" s="237" t="s">
        <v>188</v>
      </c>
      <c r="B21" s="53"/>
      <c r="C21" s="49"/>
      <c r="D21" s="516">
        <v>0</v>
      </c>
      <c r="E21" s="507">
        <f>+D21</f>
        <v>0</v>
      </c>
      <c r="F21" s="507">
        <f t="shared" ref="F21:O21" si="14">+E21</f>
        <v>0</v>
      </c>
      <c r="G21" s="507">
        <f t="shared" si="14"/>
        <v>0</v>
      </c>
      <c r="H21" s="507">
        <f t="shared" si="14"/>
        <v>0</v>
      </c>
      <c r="I21" s="507">
        <f t="shared" si="14"/>
        <v>0</v>
      </c>
      <c r="J21" s="507">
        <f t="shared" si="14"/>
        <v>0</v>
      </c>
      <c r="K21" s="507">
        <f t="shared" si="14"/>
        <v>0</v>
      </c>
      <c r="L21" s="507">
        <f t="shared" si="14"/>
        <v>0</v>
      </c>
      <c r="M21" s="507">
        <f t="shared" si="14"/>
        <v>0</v>
      </c>
      <c r="N21" s="507">
        <f t="shared" si="14"/>
        <v>0</v>
      </c>
      <c r="O21" s="508">
        <f t="shared" si="14"/>
        <v>0</v>
      </c>
      <c r="P21" s="509">
        <f t="shared" ref="P21:P26" si="15">SUM(E21:O21)</f>
        <v>0</v>
      </c>
    </row>
    <row r="22" spans="1:16" x14ac:dyDescent="0.25">
      <c r="A22" s="238" t="s">
        <v>189</v>
      </c>
      <c r="B22" s="36"/>
      <c r="C22" s="48"/>
      <c r="D22" s="517">
        <v>0</v>
      </c>
      <c r="E22" s="518">
        <f t="shared" ref="E22:O26" si="16">+D22</f>
        <v>0</v>
      </c>
      <c r="F22" s="518">
        <f t="shared" si="16"/>
        <v>0</v>
      </c>
      <c r="G22" s="518">
        <f t="shared" si="16"/>
        <v>0</v>
      </c>
      <c r="H22" s="518">
        <f t="shared" si="16"/>
        <v>0</v>
      </c>
      <c r="I22" s="518">
        <f t="shared" si="16"/>
        <v>0</v>
      </c>
      <c r="J22" s="518">
        <f t="shared" si="16"/>
        <v>0</v>
      </c>
      <c r="K22" s="518">
        <f t="shared" si="16"/>
        <v>0</v>
      </c>
      <c r="L22" s="518">
        <f t="shared" si="16"/>
        <v>0</v>
      </c>
      <c r="M22" s="518">
        <f t="shared" si="16"/>
        <v>0</v>
      </c>
      <c r="N22" s="518">
        <f t="shared" si="16"/>
        <v>0</v>
      </c>
      <c r="O22" s="519">
        <f t="shared" si="16"/>
        <v>0</v>
      </c>
      <c r="P22" s="520">
        <f t="shared" si="15"/>
        <v>0</v>
      </c>
    </row>
    <row r="23" spans="1:16" x14ac:dyDescent="0.25">
      <c r="A23" s="238" t="s">
        <v>190</v>
      </c>
      <c r="B23" s="36"/>
      <c r="C23" s="48"/>
      <c r="D23" s="517">
        <v>100</v>
      </c>
      <c r="E23" s="518">
        <f>+D23</f>
        <v>100</v>
      </c>
      <c r="F23" s="518">
        <f t="shared" si="16"/>
        <v>100</v>
      </c>
      <c r="G23" s="518">
        <f t="shared" si="16"/>
        <v>100</v>
      </c>
      <c r="H23" s="518">
        <f t="shared" si="16"/>
        <v>100</v>
      </c>
      <c r="I23" s="518">
        <f t="shared" si="16"/>
        <v>100</v>
      </c>
      <c r="J23" s="518">
        <f t="shared" si="16"/>
        <v>100</v>
      </c>
      <c r="K23" s="518">
        <f t="shared" si="16"/>
        <v>100</v>
      </c>
      <c r="L23" s="518">
        <f t="shared" si="16"/>
        <v>100</v>
      </c>
      <c r="M23" s="518">
        <f t="shared" si="16"/>
        <v>100</v>
      </c>
      <c r="N23" s="518">
        <f t="shared" si="16"/>
        <v>100</v>
      </c>
      <c r="O23" s="519">
        <f t="shared" si="16"/>
        <v>100</v>
      </c>
      <c r="P23" s="521">
        <f t="shared" si="15"/>
        <v>1100</v>
      </c>
    </row>
    <row r="24" spans="1:16" x14ac:dyDescent="0.25">
      <c r="A24" s="238" t="s">
        <v>191</v>
      </c>
      <c r="B24" s="36"/>
      <c r="C24" s="48"/>
      <c r="D24" s="517">
        <v>0</v>
      </c>
      <c r="E24" s="518">
        <f>+D24</f>
        <v>0</v>
      </c>
      <c r="F24" s="518">
        <f t="shared" si="16"/>
        <v>0</v>
      </c>
      <c r="G24" s="518">
        <f t="shared" si="16"/>
        <v>0</v>
      </c>
      <c r="H24" s="518">
        <f t="shared" si="16"/>
        <v>0</v>
      </c>
      <c r="I24" s="518">
        <f t="shared" si="16"/>
        <v>0</v>
      </c>
      <c r="J24" s="518">
        <f t="shared" si="16"/>
        <v>0</v>
      </c>
      <c r="K24" s="518">
        <f t="shared" si="16"/>
        <v>0</v>
      </c>
      <c r="L24" s="518">
        <f t="shared" si="16"/>
        <v>0</v>
      </c>
      <c r="M24" s="518">
        <f t="shared" si="16"/>
        <v>0</v>
      </c>
      <c r="N24" s="518">
        <f t="shared" si="16"/>
        <v>0</v>
      </c>
      <c r="O24" s="519">
        <f t="shared" si="16"/>
        <v>0</v>
      </c>
      <c r="P24" s="521">
        <f t="shared" si="15"/>
        <v>0</v>
      </c>
    </row>
    <row r="25" spans="1:16" x14ac:dyDescent="0.25">
      <c r="A25" s="238" t="s">
        <v>80</v>
      </c>
      <c r="B25" s="36"/>
      <c r="C25" s="48"/>
      <c r="D25" s="517">
        <v>0</v>
      </c>
      <c r="E25" s="518">
        <f>+D25</f>
        <v>0</v>
      </c>
      <c r="F25" s="518">
        <f t="shared" si="16"/>
        <v>0</v>
      </c>
      <c r="G25" s="518">
        <f t="shared" si="16"/>
        <v>0</v>
      </c>
      <c r="H25" s="518">
        <f t="shared" si="16"/>
        <v>0</v>
      </c>
      <c r="I25" s="518">
        <f t="shared" si="16"/>
        <v>0</v>
      </c>
      <c r="J25" s="518">
        <f t="shared" si="16"/>
        <v>0</v>
      </c>
      <c r="K25" s="518">
        <f t="shared" si="16"/>
        <v>0</v>
      </c>
      <c r="L25" s="518">
        <f t="shared" si="16"/>
        <v>0</v>
      </c>
      <c r="M25" s="518">
        <f t="shared" si="16"/>
        <v>0</v>
      </c>
      <c r="N25" s="518">
        <f t="shared" si="16"/>
        <v>0</v>
      </c>
      <c r="O25" s="519">
        <f t="shared" si="16"/>
        <v>0</v>
      </c>
      <c r="P25" s="521">
        <f t="shared" si="15"/>
        <v>0</v>
      </c>
    </row>
    <row r="26" spans="1:16" ht="13" thickBot="1" x14ac:dyDescent="0.3">
      <c r="A26" s="238" t="s">
        <v>80</v>
      </c>
      <c r="B26" s="36"/>
      <c r="C26" s="48"/>
      <c r="D26" s="517">
        <v>0</v>
      </c>
      <c r="E26" s="518">
        <f>+D26</f>
        <v>0</v>
      </c>
      <c r="F26" s="518">
        <f t="shared" si="16"/>
        <v>0</v>
      </c>
      <c r="G26" s="518">
        <f t="shared" si="16"/>
        <v>0</v>
      </c>
      <c r="H26" s="518">
        <f t="shared" si="16"/>
        <v>0</v>
      </c>
      <c r="I26" s="518">
        <f t="shared" si="16"/>
        <v>0</v>
      </c>
      <c r="J26" s="518">
        <f t="shared" si="16"/>
        <v>0</v>
      </c>
      <c r="K26" s="518">
        <f t="shared" si="16"/>
        <v>0</v>
      </c>
      <c r="L26" s="518">
        <f t="shared" si="16"/>
        <v>0</v>
      </c>
      <c r="M26" s="518">
        <f t="shared" si="16"/>
        <v>0</v>
      </c>
      <c r="N26" s="518">
        <f t="shared" si="16"/>
        <v>0</v>
      </c>
      <c r="O26" s="519">
        <f t="shared" si="16"/>
        <v>0</v>
      </c>
      <c r="P26" s="521">
        <f t="shared" si="15"/>
        <v>0</v>
      </c>
    </row>
    <row r="27" spans="1:16" ht="13.5" thickBot="1" x14ac:dyDescent="0.35">
      <c r="A27" s="55" t="s">
        <v>82</v>
      </c>
      <c r="B27" s="38"/>
      <c r="C27" s="38"/>
      <c r="D27" s="513">
        <f>SUM(D20:D26)</f>
        <v>100</v>
      </c>
      <c r="E27" s="513">
        <f t="shared" ref="E27:P27" si="17">SUM(E20:E26)</f>
        <v>100</v>
      </c>
      <c r="F27" s="513">
        <f t="shared" si="17"/>
        <v>100</v>
      </c>
      <c r="G27" s="513">
        <f t="shared" si="17"/>
        <v>100</v>
      </c>
      <c r="H27" s="513">
        <f t="shared" si="17"/>
        <v>100</v>
      </c>
      <c r="I27" s="513">
        <f t="shared" si="17"/>
        <v>100</v>
      </c>
      <c r="J27" s="513">
        <f t="shared" si="17"/>
        <v>100</v>
      </c>
      <c r="K27" s="513">
        <f t="shared" si="17"/>
        <v>100</v>
      </c>
      <c r="L27" s="513">
        <f t="shared" si="17"/>
        <v>100</v>
      </c>
      <c r="M27" s="513">
        <f t="shared" si="17"/>
        <v>100</v>
      </c>
      <c r="N27" s="513">
        <f t="shared" si="17"/>
        <v>100</v>
      </c>
      <c r="O27" s="513">
        <f t="shared" si="17"/>
        <v>100</v>
      </c>
      <c r="P27" s="513">
        <f t="shared" si="17"/>
        <v>1100</v>
      </c>
    </row>
    <row r="28" spans="1:16" ht="26" x14ac:dyDescent="0.25">
      <c r="A28" s="662" t="s">
        <v>429</v>
      </c>
      <c r="B28" s="93"/>
      <c r="C28" s="3"/>
      <c r="D28" s="522">
        <f>+D27-D18</f>
        <v>-150</v>
      </c>
      <c r="E28" s="522">
        <f t="shared" ref="E28:P28" si="18">+E27-E18</f>
        <v>-150</v>
      </c>
      <c r="F28" s="522">
        <f t="shared" si="18"/>
        <v>-150</v>
      </c>
      <c r="G28" s="522">
        <f t="shared" si="18"/>
        <v>-150</v>
      </c>
      <c r="H28" s="522">
        <f t="shared" si="18"/>
        <v>-150</v>
      </c>
      <c r="I28" s="522">
        <f t="shared" si="18"/>
        <v>-150</v>
      </c>
      <c r="J28" s="522">
        <f t="shared" si="18"/>
        <v>-150</v>
      </c>
      <c r="K28" s="522">
        <f t="shared" si="18"/>
        <v>-150</v>
      </c>
      <c r="L28" s="522">
        <f t="shared" si="18"/>
        <v>-150</v>
      </c>
      <c r="M28" s="522">
        <f t="shared" si="18"/>
        <v>-150</v>
      </c>
      <c r="N28" s="522">
        <f t="shared" si="18"/>
        <v>-150</v>
      </c>
      <c r="O28" s="522">
        <f t="shared" si="18"/>
        <v>-150</v>
      </c>
      <c r="P28" s="522">
        <f t="shared" si="18"/>
        <v>-1650</v>
      </c>
    </row>
    <row r="29" spans="1:16" ht="13.5" thickBot="1" x14ac:dyDescent="0.3">
      <c r="A29" s="241"/>
      <c r="B29" s="93"/>
      <c r="C29" s="3"/>
      <c r="D29" s="522"/>
      <c r="E29" s="522"/>
      <c r="F29" s="522"/>
      <c r="G29" s="522"/>
      <c r="H29" s="522"/>
      <c r="I29" s="522"/>
      <c r="J29" s="522"/>
      <c r="K29" s="522"/>
      <c r="L29" s="522"/>
      <c r="M29" s="522"/>
      <c r="N29" s="522"/>
      <c r="O29" s="522"/>
      <c r="P29" s="522"/>
    </row>
    <row r="30" spans="1:16" ht="28.5" customHeight="1" thickBot="1" x14ac:dyDescent="0.3">
      <c r="A30" s="661" t="s">
        <v>427</v>
      </c>
      <c r="B30" s="51"/>
      <c r="C30" s="38">
        <v>175</v>
      </c>
      <c r="D30" s="523">
        <f>+C30</f>
        <v>175</v>
      </c>
      <c r="E30" s="523">
        <f>+D30</f>
        <v>175</v>
      </c>
      <c r="F30" s="523">
        <f t="shared" ref="F30:O30" si="19">+E30</f>
        <v>175</v>
      </c>
      <c r="G30" s="523">
        <f t="shared" si="19"/>
        <v>175</v>
      </c>
      <c r="H30" s="523">
        <f t="shared" si="19"/>
        <v>175</v>
      </c>
      <c r="I30" s="523">
        <f t="shared" si="19"/>
        <v>175</v>
      </c>
      <c r="J30" s="523">
        <f t="shared" si="19"/>
        <v>175</v>
      </c>
      <c r="K30" s="523">
        <f t="shared" si="19"/>
        <v>175</v>
      </c>
      <c r="L30" s="523">
        <f t="shared" si="19"/>
        <v>175</v>
      </c>
      <c r="M30" s="523">
        <f t="shared" si="19"/>
        <v>175</v>
      </c>
      <c r="N30" s="523">
        <f t="shared" si="19"/>
        <v>175</v>
      </c>
      <c r="O30" s="523">
        <f t="shared" si="19"/>
        <v>175</v>
      </c>
      <c r="P30" s="513">
        <f>SUM(D30:O30)</f>
        <v>2100</v>
      </c>
    </row>
    <row r="31" spans="1:16" ht="13" thickBot="1" x14ac:dyDescent="0.3">
      <c r="A31" s="61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</row>
    <row r="32" spans="1:16" ht="13.5" thickBot="1" x14ac:dyDescent="0.35">
      <c r="A32" s="97" t="s">
        <v>192</v>
      </c>
      <c r="B32" s="146"/>
      <c r="C32" s="101"/>
      <c r="D32" s="525">
        <f>+D28+D30</f>
        <v>25</v>
      </c>
      <c r="E32" s="525">
        <f t="shared" ref="E32:P32" si="20">+E28+E30</f>
        <v>25</v>
      </c>
      <c r="F32" s="525">
        <f t="shared" si="20"/>
        <v>25</v>
      </c>
      <c r="G32" s="525">
        <f t="shared" si="20"/>
        <v>25</v>
      </c>
      <c r="H32" s="525">
        <f t="shared" si="20"/>
        <v>25</v>
      </c>
      <c r="I32" s="525">
        <f t="shared" si="20"/>
        <v>25</v>
      </c>
      <c r="J32" s="525">
        <f t="shared" si="20"/>
        <v>25</v>
      </c>
      <c r="K32" s="525">
        <f t="shared" si="20"/>
        <v>25</v>
      </c>
      <c r="L32" s="525">
        <f t="shared" si="20"/>
        <v>25</v>
      </c>
      <c r="M32" s="525">
        <f t="shared" si="20"/>
        <v>25</v>
      </c>
      <c r="N32" s="525">
        <f t="shared" si="20"/>
        <v>25</v>
      </c>
      <c r="O32" s="525">
        <f t="shared" si="20"/>
        <v>25</v>
      </c>
      <c r="P32" s="525">
        <f t="shared" si="20"/>
        <v>450</v>
      </c>
    </row>
    <row r="33" x14ac:dyDescent="0.25"/>
    <row r="34" x14ac:dyDescent="0.25"/>
    <row r="35" x14ac:dyDescent="0.25"/>
    <row r="36" x14ac:dyDescent="0.25"/>
    <row r="37" x14ac:dyDescent="0.25"/>
  </sheetData>
  <phoneticPr fontId="0" type="noConversion"/>
  <pageMargins left="0.75" right="0.75" top="1" bottom="1" header="0.5" footer="0.5"/>
  <pageSetup paperSize="9" scale="82" orientation="landscape" r:id="rId1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20"/>
  <sheetViews>
    <sheetView showGridLines="0" tabSelected="1" topLeftCell="C1" workbookViewId="0">
      <selection activeCell="K20" sqref="K20"/>
    </sheetView>
  </sheetViews>
  <sheetFormatPr defaultColWidth="0" defaultRowHeight="12.5" zeroHeight="1" x14ac:dyDescent="0.25"/>
  <cols>
    <col min="1" max="1" width="24.81640625" customWidth="1"/>
    <col min="2" max="2" width="28.1796875" customWidth="1"/>
    <col min="3" max="3" width="17.1796875" customWidth="1"/>
    <col min="4" max="4" width="10.453125" customWidth="1"/>
    <col min="5" max="5" width="19.54296875" customWidth="1"/>
    <col min="6" max="6" width="17.453125" customWidth="1"/>
    <col min="7" max="7" width="23.7265625" style="750" customWidth="1"/>
    <col min="8" max="8" width="17" customWidth="1"/>
    <col min="9" max="9" width="21" customWidth="1"/>
    <col min="10" max="10" width="15.54296875" customWidth="1"/>
    <col min="11" max="11" width="12.453125" customWidth="1"/>
    <col min="12" max="12" width="8.81640625" customWidth="1"/>
  </cols>
  <sheetData>
    <row r="1" spans="1:15" x14ac:dyDescent="0.25">
      <c r="I1" s="4"/>
      <c r="J1" s="4"/>
      <c r="K1" s="4"/>
      <c r="L1" s="7"/>
      <c r="M1" s="4"/>
      <c r="N1" s="4"/>
      <c r="O1" s="7"/>
    </row>
    <row r="2" spans="1:15" ht="23.5" thickBot="1" x14ac:dyDescent="0.55000000000000004">
      <c r="A2" s="2" t="s">
        <v>84</v>
      </c>
      <c r="I2" s="4"/>
      <c r="J2" s="4"/>
      <c r="K2" s="4"/>
      <c r="L2" s="4"/>
      <c r="M2" s="4"/>
      <c r="N2" s="4"/>
      <c r="O2" s="7"/>
    </row>
    <row r="3" spans="1:15" ht="40.5" customHeight="1" thickBot="1" x14ac:dyDescent="0.4">
      <c r="A3" s="799" t="s">
        <v>85</v>
      </c>
      <c r="B3" s="798" t="s">
        <v>435</v>
      </c>
      <c r="C3" s="526" t="s">
        <v>221</v>
      </c>
      <c r="D3" s="800" t="s">
        <v>210</v>
      </c>
      <c r="E3" s="801" t="s">
        <v>31</v>
      </c>
      <c r="G3" s="782" t="s">
        <v>233</v>
      </c>
      <c r="H3" s="526" t="s">
        <v>239</v>
      </c>
      <c r="I3" s="526" t="s">
        <v>332</v>
      </c>
      <c r="J3" s="526" t="s">
        <v>433</v>
      </c>
      <c r="K3" s="63"/>
      <c r="L3" s="4"/>
    </row>
    <row r="4" spans="1:15" ht="26" x14ac:dyDescent="0.3">
      <c r="A4" s="490" t="s">
        <v>478</v>
      </c>
      <c r="B4" s="408">
        <v>15000</v>
      </c>
      <c r="C4" s="369">
        <v>10000</v>
      </c>
      <c r="D4" s="409">
        <v>1</v>
      </c>
      <c r="E4" s="381">
        <f t="shared" ref="E4:E7" si="0">+B4+C4</f>
        <v>25000</v>
      </c>
      <c r="G4" s="783" t="s">
        <v>224</v>
      </c>
      <c r="H4" s="433"/>
      <c r="I4" s="370"/>
      <c r="J4" s="370"/>
      <c r="K4" s="381"/>
      <c r="L4" s="4"/>
    </row>
    <row r="5" spans="1:15" ht="13" x14ac:dyDescent="0.3">
      <c r="A5" s="66" t="s">
        <v>91</v>
      </c>
      <c r="B5" s="408">
        <v>0</v>
      </c>
      <c r="C5" s="369">
        <v>0</v>
      </c>
      <c r="D5" s="409"/>
      <c r="E5" s="381">
        <f t="shared" si="0"/>
        <v>0</v>
      </c>
      <c r="G5" s="784"/>
      <c r="H5" s="434"/>
      <c r="I5" s="370"/>
      <c r="J5" s="435"/>
      <c r="K5" s="381"/>
      <c r="L5" s="6"/>
    </row>
    <row r="6" spans="1:15" ht="26" x14ac:dyDescent="0.3">
      <c r="A6" s="490" t="s">
        <v>477</v>
      </c>
      <c r="B6" s="408">
        <v>0</v>
      </c>
      <c r="C6" s="369">
        <v>5000</v>
      </c>
      <c r="D6" s="409"/>
      <c r="E6" s="381">
        <f t="shared" si="0"/>
        <v>5000</v>
      </c>
      <c r="G6" s="785" t="s">
        <v>237</v>
      </c>
      <c r="I6" s="369">
        <v>0</v>
      </c>
      <c r="J6" s="370">
        <f>+H6+I6</f>
        <v>0</v>
      </c>
      <c r="K6" s="380"/>
      <c r="L6" s="4"/>
    </row>
    <row r="7" spans="1:15" ht="13" x14ac:dyDescent="0.3">
      <c r="A7" s="492" t="s">
        <v>434</v>
      </c>
      <c r="B7" s="408">
        <v>0</v>
      </c>
      <c r="C7" s="369">
        <v>10000</v>
      </c>
      <c r="D7" s="409"/>
      <c r="E7" s="381">
        <f t="shared" si="0"/>
        <v>10000</v>
      </c>
      <c r="G7" s="785" t="s">
        <v>236</v>
      </c>
      <c r="H7" s="408">
        <f>+B11</f>
        <v>15000</v>
      </c>
      <c r="I7" s="369">
        <f>+C11</f>
        <v>25000</v>
      </c>
      <c r="J7" s="370">
        <f t="shared" ref="J7:J9" si="1">+H7+I7</f>
        <v>40000</v>
      </c>
      <c r="K7" s="381"/>
      <c r="L7" s="4"/>
    </row>
    <row r="8" spans="1:15" ht="13" x14ac:dyDescent="0.3">
      <c r="A8" s="66"/>
      <c r="B8" s="408"/>
      <c r="C8" s="369"/>
      <c r="D8" s="409"/>
      <c r="E8" s="381"/>
      <c r="G8" s="785"/>
      <c r="J8" s="370">
        <f t="shared" si="1"/>
        <v>0</v>
      </c>
      <c r="K8" s="381"/>
      <c r="L8" s="4"/>
    </row>
    <row r="9" spans="1:15" ht="13.5" thickBot="1" x14ac:dyDescent="0.3">
      <c r="B9" s="408"/>
      <c r="C9" s="369"/>
      <c r="D9" s="409"/>
      <c r="E9" s="381"/>
      <c r="G9" s="786" t="s">
        <v>223</v>
      </c>
      <c r="H9" s="408">
        <f>+B19</f>
        <v>20000</v>
      </c>
      <c r="I9" s="411">
        <f>+C20</f>
        <v>5648.25</v>
      </c>
      <c r="J9" s="370">
        <f t="shared" si="1"/>
        <v>25648.25</v>
      </c>
      <c r="K9" s="413"/>
      <c r="L9" s="4"/>
    </row>
    <row r="10" spans="1:15" ht="13.5" thickBot="1" x14ac:dyDescent="0.3">
      <c r="B10" s="410"/>
      <c r="C10" s="411"/>
      <c r="D10" s="412"/>
      <c r="E10" s="413"/>
      <c r="G10" s="661" t="s">
        <v>31</v>
      </c>
      <c r="H10" s="383">
        <f>SUM(H5:H9)</f>
        <v>35000</v>
      </c>
      <c r="I10" s="383">
        <f>SUM(I5:I9)</f>
        <v>30648.25</v>
      </c>
      <c r="J10" s="383"/>
      <c r="K10" s="386">
        <f>SUM(J6:J9)</f>
        <v>65648.25</v>
      </c>
      <c r="L10" s="4"/>
    </row>
    <row r="11" spans="1:15" ht="13.5" thickBot="1" x14ac:dyDescent="0.35">
      <c r="A11" s="55" t="s">
        <v>95</v>
      </c>
      <c r="B11" s="383">
        <f>SUM(B4:B10)</f>
        <v>15000</v>
      </c>
      <c r="C11" s="383">
        <f>SUM(C4:C10)</f>
        <v>25000</v>
      </c>
      <c r="D11" s="383"/>
      <c r="E11" s="383">
        <f>SUM(E4:E10)</f>
        <v>40000</v>
      </c>
      <c r="L11" s="4"/>
    </row>
    <row r="12" spans="1:15" ht="13.5" thickBot="1" x14ac:dyDescent="0.35">
      <c r="A12" s="68" t="s">
        <v>97</v>
      </c>
      <c r="B12" s="414">
        <v>0</v>
      </c>
      <c r="C12" s="415"/>
      <c r="D12" s="416"/>
      <c r="E12" s="417">
        <f>+B12+C12</f>
        <v>0</v>
      </c>
      <c r="G12" s="787" t="s">
        <v>232</v>
      </c>
      <c r="H12" s="505"/>
      <c r="I12" s="390"/>
      <c r="J12" s="390"/>
      <c r="K12" s="391"/>
      <c r="L12" s="4"/>
    </row>
    <row r="13" spans="1:15" ht="13" x14ac:dyDescent="0.3">
      <c r="A13" s="66" t="s">
        <v>98</v>
      </c>
      <c r="B13" s="408">
        <v>0</v>
      </c>
      <c r="C13" s="369"/>
      <c r="D13" s="409"/>
      <c r="E13" s="381">
        <f>+B13+C13</f>
        <v>0</v>
      </c>
      <c r="G13" s="788" t="s">
        <v>449</v>
      </c>
      <c r="H13" s="408"/>
      <c r="I13" s="436">
        <f>+'Sheet 8 Loan Analysis'!D3</f>
        <v>12000</v>
      </c>
      <c r="J13" s="370">
        <f>+H13+I13</f>
        <v>12000</v>
      </c>
      <c r="K13" s="381"/>
      <c r="L13" s="4"/>
    </row>
    <row r="14" spans="1:15" ht="13.5" thickBot="1" x14ac:dyDescent="0.35">
      <c r="A14" s="67" t="s">
        <v>100</v>
      </c>
      <c r="B14" s="410">
        <v>0</v>
      </c>
      <c r="C14" s="411"/>
      <c r="D14" s="412"/>
      <c r="E14" s="413">
        <f>+B14+C14</f>
        <v>0</v>
      </c>
      <c r="G14" s="785" t="s">
        <v>450</v>
      </c>
      <c r="H14" s="408"/>
      <c r="I14" s="436">
        <f>+'Sheet 8 Loan Analysis'!D16</f>
        <v>0</v>
      </c>
      <c r="J14" s="370">
        <f>+H14+I14</f>
        <v>0</v>
      </c>
      <c r="K14" s="381"/>
      <c r="L14" s="4"/>
    </row>
    <row r="15" spans="1:15" ht="26.5" thickBot="1" x14ac:dyDescent="0.35">
      <c r="A15" s="491" t="s">
        <v>222</v>
      </c>
      <c r="B15" s="383">
        <f>SUM(B12:B14)</f>
        <v>0</v>
      </c>
      <c r="C15" s="383">
        <f>SUM(C12:C14)</f>
        <v>0</v>
      </c>
      <c r="D15" s="383"/>
      <c r="E15" s="383">
        <f>SUM(E12:E14)</f>
        <v>0</v>
      </c>
      <c r="G15" s="785" t="s">
        <v>99</v>
      </c>
      <c r="H15" s="408"/>
      <c r="I15" s="436">
        <f>+'Sheet 8 Loan Analysis'!D29</f>
        <v>0</v>
      </c>
      <c r="J15" s="370">
        <f>+H15+I15</f>
        <v>0</v>
      </c>
      <c r="K15" s="381"/>
      <c r="L15" s="4"/>
    </row>
    <row r="16" spans="1:15" ht="13.5" thickBot="1" x14ac:dyDescent="0.35">
      <c r="A16" s="68" t="s">
        <v>101</v>
      </c>
      <c r="B16" s="418">
        <v>0</v>
      </c>
      <c r="C16" s="419">
        <f>+'Sheet 2 Production costst'!O31</f>
        <v>2359.5</v>
      </c>
      <c r="D16" s="420"/>
      <c r="E16" s="417">
        <f>+B16+C16</f>
        <v>2359.5</v>
      </c>
      <c r="G16" s="786" t="s">
        <v>218</v>
      </c>
      <c r="H16" s="410"/>
      <c r="I16" s="425">
        <f>+'Sheet 8 Loan Analysis'!D40</f>
        <v>6000</v>
      </c>
      <c r="J16" s="382">
        <f>+H16+I16</f>
        <v>6000</v>
      </c>
      <c r="K16" s="413"/>
      <c r="L16" s="4"/>
    </row>
    <row r="17" spans="1:12" ht="13.5" thickBot="1" x14ac:dyDescent="0.35">
      <c r="A17" s="66" t="s">
        <v>102</v>
      </c>
      <c r="B17" s="421">
        <v>0</v>
      </c>
      <c r="C17" s="422">
        <f>+'Sheet 1 Sales Projections'!O32</f>
        <v>1338.75</v>
      </c>
      <c r="D17" s="423"/>
      <c r="E17" s="381">
        <f>+B17+C17</f>
        <v>1338.75</v>
      </c>
      <c r="G17" s="661" t="s">
        <v>231</v>
      </c>
      <c r="H17" s="383"/>
      <c r="I17" s="383">
        <f>SUM(I13:I16)</f>
        <v>18000</v>
      </c>
      <c r="J17" s="383"/>
      <c r="K17" s="386">
        <f>SUM(J13:J16)</f>
        <v>18000</v>
      </c>
      <c r="L17" s="4"/>
    </row>
    <row r="18" spans="1:12" ht="13" x14ac:dyDescent="0.3">
      <c r="A18" s="492" t="s">
        <v>480</v>
      </c>
      <c r="B18" s="858"/>
      <c r="C18" s="859">
        <f>+'Sheet 2 Production costst'!O29</f>
        <v>1950</v>
      </c>
      <c r="D18" s="860"/>
      <c r="E18" s="381">
        <f>+B18+C18</f>
        <v>1950</v>
      </c>
      <c r="G18" s="861"/>
      <c r="H18" s="438"/>
      <c r="I18" s="384"/>
      <c r="J18" s="384"/>
      <c r="K18" s="385"/>
      <c r="L18" s="4"/>
    </row>
    <row r="19" spans="1:12" ht="13.5" thickBot="1" x14ac:dyDescent="0.35">
      <c r="A19" s="492" t="s">
        <v>153</v>
      </c>
      <c r="B19" s="424">
        <v>20000</v>
      </c>
      <c r="C19" s="425"/>
      <c r="D19" s="426"/>
      <c r="E19" s="413">
        <f>+B19+C19</f>
        <v>20000</v>
      </c>
      <c r="G19" s="789"/>
      <c r="H19" s="418"/>
      <c r="I19" s="428"/>
      <c r="J19" s="428"/>
      <c r="K19" s="417"/>
      <c r="L19" s="4"/>
    </row>
    <row r="20" spans="1:12" ht="13.5" thickBot="1" x14ac:dyDescent="0.35">
      <c r="A20" s="55" t="s">
        <v>103</v>
      </c>
      <c r="B20" s="383">
        <f>SUM(B16:B19)</f>
        <v>20000</v>
      </c>
      <c r="C20" s="383">
        <f>SUM(C16:C19)</f>
        <v>5648.25</v>
      </c>
      <c r="D20" s="383"/>
      <c r="E20" s="383">
        <f>SUM(E16:E19)</f>
        <v>25648.25</v>
      </c>
      <c r="G20" s="785" t="s">
        <v>225</v>
      </c>
      <c r="H20" s="437">
        <f>+B19</f>
        <v>20000</v>
      </c>
      <c r="I20" s="436"/>
      <c r="J20" s="370">
        <f>+H20+I20</f>
        <v>20000</v>
      </c>
      <c r="K20" s="381"/>
      <c r="L20" s="4"/>
    </row>
    <row r="21" spans="1:12" ht="13" x14ac:dyDescent="0.3">
      <c r="A21" s="501"/>
      <c r="B21" s="438"/>
      <c r="C21" s="384"/>
      <c r="D21" s="502"/>
      <c r="E21" s="502"/>
      <c r="G21" s="785" t="s">
        <v>226</v>
      </c>
      <c r="H21" s="503">
        <f>+B11</f>
        <v>15000</v>
      </c>
      <c r="I21" s="503"/>
      <c r="J21" s="388">
        <f>+H21+I21</f>
        <v>15000</v>
      </c>
      <c r="K21" s="388"/>
      <c r="L21" s="4"/>
    </row>
    <row r="22" spans="1:12" ht="26.5" thickBot="1" x14ac:dyDescent="0.35">
      <c r="A22" s="64"/>
      <c r="B22" s="427"/>
      <c r="C22" s="428"/>
      <c r="D22" s="429"/>
      <c r="E22" s="417"/>
      <c r="G22" s="790" t="s">
        <v>234</v>
      </c>
      <c r="H22" s="504"/>
      <c r="I22" s="504">
        <v>2000</v>
      </c>
      <c r="J22" s="388">
        <f>+H22+I22</f>
        <v>2000</v>
      </c>
      <c r="K22" s="395"/>
      <c r="L22" s="4"/>
    </row>
    <row r="23" spans="1:12" ht="13.5" thickBot="1" x14ac:dyDescent="0.35">
      <c r="A23" s="65"/>
      <c r="B23" s="430"/>
      <c r="C23" s="382"/>
      <c r="D23" s="431"/>
      <c r="E23" s="413"/>
      <c r="G23" s="661" t="s">
        <v>229</v>
      </c>
      <c r="H23" s="383">
        <f>SUM(H20:H22)</f>
        <v>35000</v>
      </c>
      <c r="I23" s="383">
        <f t="shared" ref="I23" si="2">SUM(I20:I22)</f>
        <v>2000</v>
      </c>
      <c r="J23" s="383"/>
      <c r="K23" s="386">
        <f>SUM(J19:J22)</f>
        <v>37000</v>
      </c>
      <c r="L23" s="4"/>
    </row>
    <row r="24" spans="1:12" ht="13.5" thickBot="1" x14ac:dyDescent="0.35">
      <c r="A24" s="55" t="s">
        <v>31</v>
      </c>
      <c r="B24" s="383">
        <f>+B20+B15+B11</f>
        <v>35000</v>
      </c>
      <c r="C24" s="383">
        <f>+C20+C15+C11</f>
        <v>30648.25</v>
      </c>
      <c r="D24" s="432"/>
      <c r="E24" s="386">
        <f>+E20+E15+E11</f>
        <v>65648.25</v>
      </c>
      <c r="G24" s="791"/>
      <c r="H24" s="438"/>
      <c r="I24" s="384"/>
      <c r="J24" s="384"/>
      <c r="K24" s="385"/>
      <c r="L24" s="4"/>
    </row>
    <row r="25" spans="1:12" ht="13.5" thickBot="1" x14ac:dyDescent="0.3">
      <c r="G25" s="792" t="s">
        <v>104</v>
      </c>
      <c r="H25" s="383"/>
      <c r="I25" s="383"/>
      <c r="J25" s="383"/>
      <c r="K25" s="386">
        <f>SUM(K17:K23)</f>
        <v>55000</v>
      </c>
      <c r="L25" s="4"/>
    </row>
    <row r="26" spans="1:12" x14ac:dyDescent="0.25">
      <c r="E26" s="402">
        <f>+E24-K10</f>
        <v>0</v>
      </c>
    </row>
    <row r="27" spans="1:12" ht="23" x14ac:dyDescent="0.5">
      <c r="A27" s="2" t="s">
        <v>105</v>
      </c>
    </row>
    <row r="28" spans="1:12" ht="13" thickBot="1" x14ac:dyDescent="0.3"/>
    <row r="29" spans="1:12" ht="13" x14ac:dyDescent="0.3">
      <c r="A29" s="76"/>
      <c r="B29" s="77" t="s">
        <v>106</v>
      </c>
      <c r="C29" s="77" t="s">
        <v>107</v>
      </c>
      <c r="D29" s="77"/>
      <c r="E29" s="499" t="s">
        <v>228</v>
      </c>
      <c r="F29" s="692" t="s">
        <v>447</v>
      </c>
    </row>
    <row r="30" spans="1:12" ht="13" x14ac:dyDescent="0.3">
      <c r="A30" s="79" t="str">
        <f>+A4</f>
        <v>Buildings and renovations</v>
      </c>
      <c r="B30" s="428">
        <f>+E4</f>
        <v>25000</v>
      </c>
      <c r="C30" s="691"/>
      <c r="D30" s="691"/>
      <c r="E30" s="131">
        <v>0.5</v>
      </c>
      <c r="F30" s="417">
        <f t="shared" ref="F30" si="3">SUM(E30*B30)</f>
        <v>12500</v>
      </c>
    </row>
    <row r="31" spans="1:12" ht="13" x14ac:dyDescent="0.3">
      <c r="A31" s="79" t="str">
        <f>+A5</f>
        <v>Machines/Equipment</v>
      </c>
      <c r="B31" s="428">
        <f>+E5</f>
        <v>0</v>
      </c>
      <c r="C31" s="415"/>
      <c r="D31" s="415"/>
      <c r="E31" s="131">
        <v>0.5</v>
      </c>
      <c r="F31" s="417">
        <f t="shared" ref="F31:F39" si="4">SUM(E31*B31)</f>
        <v>0</v>
      </c>
    </row>
    <row r="32" spans="1:12" ht="13" x14ac:dyDescent="0.3">
      <c r="A32" s="79" t="str">
        <f>+A6</f>
        <v>Computers/ hard and software</v>
      </c>
      <c r="B32" s="428">
        <f>+E6</f>
        <v>5000</v>
      </c>
      <c r="C32" s="369"/>
      <c r="D32" s="369"/>
      <c r="E32" s="132">
        <v>0.5</v>
      </c>
      <c r="F32" s="381">
        <f t="shared" si="4"/>
        <v>2500</v>
      </c>
    </row>
    <row r="33" spans="1:8" ht="13" x14ac:dyDescent="0.3">
      <c r="A33" s="79" t="str">
        <f>+A7</f>
        <v xml:space="preserve">Transportation </v>
      </c>
      <c r="B33" s="428">
        <f>+E7</f>
        <v>10000</v>
      </c>
      <c r="C33" s="369"/>
      <c r="D33" s="369"/>
      <c r="E33" s="132">
        <v>0.35</v>
      </c>
      <c r="F33" s="381">
        <f t="shared" si="4"/>
        <v>3500</v>
      </c>
    </row>
    <row r="34" spans="1:8" ht="13" x14ac:dyDescent="0.3">
      <c r="A34" s="80" t="str">
        <f>+A16</f>
        <v>Stock</v>
      </c>
      <c r="B34" s="428">
        <f>+E16</f>
        <v>2359.5</v>
      </c>
      <c r="C34" s="369"/>
      <c r="D34" s="369"/>
      <c r="E34" s="132">
        <v>0.3</v>
      </c>
      <c r="F34" s="381">
        <f t="shared" si="4"/>
        <v>707.85</v>
      </c>
    </row>
    <row r="35" spans="1:8" ht="13" x14ac:dyDescent="0.3">
      <c r="A35" s="80" t="str">
        <f>+A13</f>
        <v>Pre-financed VAT</v>
      </c>
      <c r="B35" s="428">
        <f>+E13</f>
        <v>0</v>
      </c>
      <c r="C35" s="369"/>
      <c r="D35" s="369"/>
      <c r="E35" s="132">
        <v>1</v>
      </c>
      <c r="F35" s="381">
        <f t="shared" si="4"/>
        <v>0</v>
      </c>
    </row>
    <row r="36" spans="1:8" ht="13" x14ac:dyDescent="0.3">
      <c r="A36" s="80" t="str">
        <f>+A17</f>
        <v>Debtors</v>
      </c>
      <c r="B36" s="428">
        <f>+E17</f>
        <v>1338.75</v>
      </c>
      <c r="C36" s="369"/>
      <c r="D36" s="369"/>
      <c r="E36" s="132">
        <v>0.5</v>
      </c>
      <c r="F36" s="381">
        <f t="shared" si="4"/>
        <v>669.375</v>
      </c>
    </row>
    <row r="37" spans="1:8" ht="13" x14ac:dyDescent="0.3">
      <c r="A37" s="80" t="str">
        <f>+A14</f>
        <v>Starting costs</v>
      </c>
      <c r="B37" s="428">
        <f>+E14</f>
        <v>0</v>
      </c>
      <c r="C37" s="369"/>
      <c r="D37" s="369"/>
      <c r="E37" s="132">
        <v>0</v>
      </c>
      <c r="F37" s="381">
        <f t="shared" si="4"/>
        <v>0</v>
      </c>
    </row>
    <row r="38" spans="1:8" ht="13" x14ac:dyDescent="0.3">
      <c r="A38" s="80" t="str">
        <f>+A19</f>
        <v>Cash/Bank</v>
      </c>
      <c r="B38" s="428">
        <f>+E19</f>
        <v>20000</v>
      </c>
      <c r="C38" s="369"/>
      <c r="D38" s="369"/>
      <c r="E38" s="132">
        <v>1</v>
      </c>
      <c r="F38" s="381">
        <f t="shared" si="4"/>
        <v>20000</v>
      </c>
    </row>
    <row r="39" spans="1:8" ht="13" x14ac:dyDescent="0.3">
      <c r="A39" s="80" t="str">
        <f>+A12</f>
        <v>Rent deposit</v>
      </c>
      <c r="B39" s="370">
        <f>+E12</f>
        <v>0</v>
      </c>
      <c r="C39" s="369"/>
      <c r="D39" s="369"/>
      <c r="E39" s="132">
        <v>1</v>
      </c>
      <c r="F39" s="381">
        <f t="shared" si="4"/>
        <v>0</v>
      </c>
    </row>
    <row r="40" spans="1:8" ht="13.5" thickBot="1" x14ac:dyDescent="0.35">
      <c r="A40" s="81"/>
      <c r="B40" s="382"/>
      <c r="C40" s="441"/>
      <c r="D40" s="441"/>
      <c r="E40" s="133"/>
      <c r="F40" s="413"/>
    </row>
    <row r="41" spans="1:8" ht="13.5" thickBot="1" x14ac:dyDescent="0.35">
      <c r="A41" s="78" t="s">
        <v>108</v>
      </c>
      <c r="B41" s="383">
        <f>SUM(B31:B39)</f>
        <v>38698.25</v>
      </c>
      <c r="C41" s="383"/>
      <c r="D41" s="432"/>
      <c r="E41" s="693" t="s">
        <v>451</v>
      </c>
      <c r="F41" s="391">
        <f>SUM(F31:F39)</f>
        <v>27377.224999999999</v>
      </c>
    </row>
    <row r="42" spans="1:8" ht="13" x14ac:dyDescent="0.3">
      <c r="B42" s="391"/>
      <c r="C42" s="496"/>
      <c r="D42" s="496"/>
      <c r="E42" s="141" t="s">
        <v>448</v>
      </c>
      <c r="F42" s="381">
        <f>+J17-J14</f>
        <v>0</v>
      </c>
    </row>
    <row r="43" spans="1:8" ht="13" x14ac:dyDescent="0.3">
      <c r="B43" s="381"/>
      <c r="C43" s="497"/>
      <c r="D43" s="497"/>
      <c r="E43" s="80" t="s">
        <v>109</v>
      </c>
      <c r="F43" s="381">
        <f>+J14</f>
        <v>0</v>
      </c>
    </row>
    <row r="44" spans="1:8" ht="13" x14ac:dyDescent="0.3">
      <c r="B44" s="381"/>
      <c r="C44" s="497"/>
      <c r="D44" s="497"/>
      <c r="E44" s="80" t="s">
        <v>110</v>
      </c>
      <c r="F44" s="381">
        <f>IF(+F42+F43-F41&gt;0,+F42+F43-F41,0)</f>
        <v>0</v>
      </c>
    </row>
    <row r="45" spans="1:8" ht="13.5" thickBot="1" x14ac:dyDescent="0.35">
      <c r="A45" s="45"/>
      <c r="B45" s="406"/>
      <c r="C45" s="498"/>
      <c r="D45" s="498"/>
      <c r="E45" s="57"/>
      <c r="F45" s="59"/>
    </row>
    <row r="46" spans="1:8" ht="23" x14ac:dyDescent="0.5">
      <c r="H46" s="14"/>
    </row>
    <row r="47" spans="1:8" ht="13" x14ac:dyDescent="0.3">
      <c r="H47" s="12"/>
    </row>
    <row r="48" spans="1:8" ht="23" x14ac:dyDescent="0.5">
      <c r="A48" s="2" t="s">
        <v>111</v>
      </c>
    </row>
    <row r="49" spans="1:7" ht="16" thickBot="1" x14ac:dyDescent="0.4">
      <c r="B49" s="236" t="s">
        <v>86</v>
      </c>
    </row>
    <row r="50" spans="1:7" ht="15.5" x14ac:dyDescent="0.35">
      <c r="A50" s="135" t="s">
        <v>85</v>
      </c>
      <c r="B50" s="62" t="s">
        <v>87</v>
      </c>
      <c r="C50" s="62" t="s">
        <v>88</v>
      </c>
      <c r="D50" s="363"/>
      <c r="E50" s="63" t="s">
        <v>31</v>
      </c>
      <c r="F50" s="135" t="s">
        <v>112</v>
      </c>
      <c r="G50" s="793" t="s">
        <v>113</v>
      </c>
    </row>
    <row r="51" spans="1:7" ht="13" x14ac:dyDescent="0.3">
      <c r="A51" s="137" t="str">
        <f>+A30</f>
        <v>Buildings and renovations</v>
      </c>
      <c r="B51" s="369">
        <f>+H7</f>
        <v>15000</v>
      </c>
      <c r="C51" s="370">
        <f>+I7</f>
        <v>25000</v>
      </c>
      <c r="D51" s="500"/>
      <c r="E51" s="381">
        <f t="shared" ref="E51:E57" si="5">+B51+C51</f>
        <v>40000</v>
      </c>
      <c r="F51" s="136">
        <v>20</v>
      </c>
      <c r="G51" s="794">
        <f t="shared" ref="G51:G57" si="6">+E51/F51</f>
        <v>2000</v>
      </c>
    </row>
    <row r="52" spans="1:7" ht="13" x14ac:dyDescent="0.3">
      <c r="A52" s="137" t="s">
        <v>90</v>
      </c>
      <c r="B52" s="369">
        <v>0</v>
      </c>
      <c r="C52" s="370"/>
      <c r="D52" s="500"/>
      <c r="E52" s="381">
        <f t="shared" si="5"/>
        <v>0</v>
      </c>
      <c r="F52" s="136">
        <v>10</v>
      </c>
      <c r="G52" s="795">
        <f t="shared" si="6"/>
        <v>0</v>
      </c>
    </row>
    <row r="53" spans="1:7" ht="13" x14ac:dyDescent="0.3">
      <c r="A53" s="137" t="s">
        <v>91</v>
      </c>
      <c r="B53" s="369">
        <v>0</v>
      </c>
      <c r="C53" s="370"/>
      <c r="D53" s="500"/>
      <c r="E53" s="381">
        <f t="shared" si="5"/>
        <v>0</v>
      </c>
      <c r="F53" s="136">
        <v>5</v>
      </c>
      <c r="G53" s="795">
        <f t="shared" si="6"/>
        <v>0</v>
      </c>
    </row>
    <row r="54" spans="1:7" ht="13" x14ac:dyDescent="0.3">
      <c r="A54" s="137" t="s">
        <v>92</v>
      </c>
      <c r="B54" s="369">
        <v>0</v>
      </c>
      <c r="C54" s="370"/>
      <c r="D54" s="500"/>
      <c r="E54" s="381">
        <f t="shared" si="5"/>
        <v>0</v>
      </c>
      <c r="F54" s="136">
        <v>3</v>
      </c>
      <c r="G54" s="795">
        <f t="shared" si="6"/>
        <v>0</v>
      </c>
    </row>
    <row r="55" spans="1:7" ht="13" x14ac:dyDescent="0.3">
      <c r="A55" s="137" t="s">
        <v>93</v>
      </c>
      <c r="B55" s="369">
        <v>0</v>
      </c>
      <c r="C55" s="370"/>
      <c r="D55" s="500"/>
      <c r="E55" s="381">
        <f t="shared" si="5"/>
        <v>0</v>
      </c>
      <c r="F55" s="136">
        <v>3</v>
      </c>
      <c r="G55" s="795">
        <f t="shared" si="6"/>
        <v>0</v>
      </c>
    </row>
    <row r="56" spans="1:7" ht="13" x14ac:dyDescent="0.3">
      <c r="A56" s="137" t="s">
        <v>1</v>
      </c>
      <c r="B56" s="369">
        <v>0</v>
      </c>
      <c r="C56" s="370"/>
      <c r="D56" s="500"/>
      <c r="E56" s="381">
        <f t="shared" si="5"/>
        <v>0</v>
      </c>
      <c r="F56" s="136">
        <v>3</v>
      </c>
      <c r="G56" s="795">
        <f t="shared" si="6"/>
        <v>0</v>
      </c>
    </row>
    <row r="57" spans="1:7" ht="13" x14ac:dyDescent="0.3">
      <c r="A57" s="137" t="s">
        <v>94</v>
      </c>
      <c r="B57" s="369">
        <v>0</v>
      </c>
      <c r="C57" s="370">
        <f>+C10</f>
        <v>0</v>
      </c>
      <c r="D57" s="500"/>
      <c r="E57" s="381">
        <f t="shared" si="5"/>
        <v>0</v>
      </c>
      <c r="F57" s="136">
        <v>5</v>
      </c>
      <c r="G57" s="795">
        <f t="shared" si="6"/>
        <v>0</v>
      </c>
    </row>
    <row r="58" spans="1:7" ht="13" thickBot="1" x14ac:dyDescent="0.3">
      <c r="A58" s="73"/>
      <c r="B58" s="411"/>
      <c r="C58" s="382"/>
      <c r="D58" s="431"/>
      <c r="E58" s="413"/>
      <c r="F58" s="73"/>
      <c r="G58" s="796"/>
    </row>
    <row r="59" spans="1:7" ht="13.5" thickBot="1" x14ac:dyDescent="0.35">
      <c r="A59" s="138" t="s">
        <v>31</v>
      </c>
      <c r="B59" s="383">
        <f>SUM(B51:B57)</f>
        <v>15000</v>
      </c>
      <c r="C59" s="383">
        <f>SUM(C51:C57)</f>
        <v>25000</v>
      </c>
      <c r="D59" s="432"/>
      <c r="E59" s="386">
        <f>SUM(E51:E57)</f>
        <v>40000</v>
      </c>
      <c r="F59" s="50"/>
      <c r="G59" s="797">
        <f>SUM(G51:G57)</f>
        <v>2000</v>
      </c>
    </row>
    <row r="60" spans="1:7" x14ac:dyDescent="0.25"/>
    <row r="61" spans="1:7" hidden="1" x14ac:dyDescent="0.25"/>
    <row r="62" spans="1:7" hidden="1" x14ac:dyDescent="0.25"/>
    <row r="63" spans="1:7" hidden="1" x14ac:dyDescent="0.25"/>
    <row r="64" spans="1:7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1:8" hidden="1" x14ac:dyDescent="0.25"/>
    <row r="114" spans="1:8" hidden="1" x14ac:dyDescent="0.25"/>
    <row r="115" spans="1:8" hidden="1" x14ac:dyDescent="0.25"/>
    <row r="116" spans="1:8" hidden="1" x14ac:dyDescent="0.25">
      <c r="H116" s="4"/>
    </row>
    <row r="117" spans="1:8" hidden="1" x14ac:dyDescent="0.25">
      <c r="H117" s="4"/>
    </row>
    <row r="118" spans="1:8" hidden="1" x14ac:dyDescent="0.25">
      <c r="H118" s="4"/>
    </row>
    <row r="119" spans="1:8" hidden="1" x14ac:dyDescent="0.25">
      <c r="H119" s="4"/>
    </row>
    <row r="120" spans="1:8" hidden="1" x14ac:dyDescent="0.25">
      <c r="A120" s="4"/>
      <c r="B120" s="4"/>
      <c r="C120" s="4"/>
      <c r="D120" s="4"/>
      <c r="E120" s="4"/>
      <c r="F120" s="4"/>
      <c r="G120" s="754"/>
      <c r="H120" s="4"/>
    </row>
    <row r="121" spans="1:8" hidden="1" x14ac:dyDescent="0.25">
      <c r="A121" s="4"/>
      <c r="B121" s="4"/>
      <c r="C121" s="4"/>
      <c r="D121" s="4"/>
      <c r="E121" s="4"/>
      <c r="F121" s="4"/>
      <c r="G121" s="754"/>
      <c r="H121" s="4"/>
    </row>
    <row r="122" spans="1:8" hidden="1" x14ac:dyDescent="0.25"/>
    <row r="123" spans="1:8" hidden="1" x14ac:dyDescent="0.25"/>
    <row r="124" spans="1:8" hidden="1" x14ac:dyDescent="0.25"/>
    <row r="125" spans="1:8" hidden="1" x14ac:dyDescent="0.25"/>
    <row r="126" spans="1:8" hidden="1" x14ac:dyDescent="0.25"/>
    <row r="127" spans="1:8" hidden="1" x14ac:dyDescent="0.25"/>
    <row r="128" spans="1: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spans="1:8" hidden="1" x14ac:dyDescent="0.25"/>
    <row r="146" spans="1:8" hidden="1" x14ac:dyDescent="0.25"/>
    <row r="147" spans="1:8" hidden="1" x14ac:dyDescent="0.25">
      <c r="A147" s="4"/>
      <c r="B147" s="4"/>
      <c r="C147" s="4"/>
      <c r="D147" s="4"/>
      <c r="E147" s="4"/>
      <c r="F147" s="4"/>
      <c r="G147" s="754"/>
      <c r="H147" s="4"/>
    </row>
    <row r="148" spans="1:8" hidden="1" x14ac:dyDescent="0.25">
      <c r="A148" s="4"/>
      <c r="B148" s="4"/>
      <c r="C148" s="4"/>
      <c r="D148" s="4"/>
      <c r="E148" s="4"/>
      <c r="F148" s="4"/>
      <c r="G148" s="754"/>
      <c r="H148" s="4"/>
    </row>
    <row r="149" spans="1:8" hidden="1" x14ac:dyDescent="0.25">
      <c r="A149" s="4"/>
      <c r="B149" s="4"/>
      <c r="C149" s="4"/>
      <c r="D149" s="4"/>
      <c r="E149" s="4"/>
      <c r="F149" s="4"/>
      <c r="G149" s="754"/>
      <c r="H149" s="4"/>
    </row>
    <row r="150" spans="1:8" hidden="1" x14ac:dyDescent="0.25">
      <c r="A150" s="4"/>
      <c r="B150" s="4"/>
      <c r="C150" s="4"/>
      <c r="D150" s="4"/>
      <c r="E150" s="4"/>
      <c r="F150" s="4"/>
      <c r="G150" s="754"/>
      <c r="H150" s="4"/>
    </row>
    <row r="151" spans="1:8" hidden="1" x14ac:dyDescent="0.25">
      <c r="A151" s="4"/>
      <c r="B151" s="4"/>
      <c r="C151" s="4"/>
      <c r="D151" s="4"/>
      <c r="E151" s="4"/>
      <c r="F151" s="4"/>
      <c r="G151" s="754"/>
      <c r="H151" s="4"/>
    </row>
    <row r="152" spans="1:8" hidden="1" x14ac:dyDescent="0.25">
      <c r="A152" s="4"/>
      <c r="B152" s="4"/>
      <c r="C152" s="4"/>
      <c r="D152" s="4"/>
      <c r="E152" s="4"/>
      <c r="F152" s="4"/>
      <c r="G152" s="754"/>
      <c r="H152" s="4"/>
    </row>
    <row r="153" spans="1:8" hidden="1" x14ac:dyDescent="0.25">
      <c r="A153" s="4"/>
      <c r="B153" s="4"/>
      <c r="C153" s="4"/>
      <c r="D153" s="4"/>
      <c r="E153" s="4"/>
      <c r="F153" s="4"/>
      <c r="G153" s="754"/>
      <c r="H153" s="4"/>
    </row>
    <row r="154" spans="1:8" hidden="1" x14ac:dyDescent="0.25">
      <c r="A154" s="4"/>
      <c r="B154" s="4"/>
      <c r="C154" s="4"/>
      <c r="D154" s="4"/>
      <c r="E154" s="4"/>
      <c r="F154" s="4"/>
      <c r="G154" s="754"/>
      <c r="H154" s="4"/>
    </row>
    <row r="155" spans="1:8" hidden="1" x14ac:dyDescent="0.25">
      <c r="A155" s="4"/>
      <c r="B155" s="4"/>
      <c r="C155" s="4"/>
      <c r="D155" s="4"/>
      <c r="E155" s="4"/>
      <c r="F155" s="4"/>
      <c r="G155" s="754"/>
      <c r="H155" s="4"/>
    </row>
    <row r="156" spans="1:8" hidden="1" x14ac:dyDescent="0.25">
      <c r="A156" s="4"/>
      <c r="B156" s="4"/>
      <c r="C156" s="4"/>
      <c r="D156" s="4"/>
      <c r="E156" s="4"/>
      <c r="F156" s="4"/>
      <c r="G156" s="754"/>
      <c r="H156" s="4"/>
    </row>
    <row r="157" spans="1:8" hidden="1" x14ac:dyDescent="0.25">
      <c r="A157" s="4"/>
      <c r="B157" s="4"/>
      <c r="C157" s="4"/>
      <c r="D157" s="4"/>
      <c r="E157" s="4"/>
      <c r="F157" s="4"/>
      <c r="G157" s="754"/>
      <c r="H157" s="4"/>
    </row>
    <row r="158" spans="1:8" hidden="1" x14ac:dyDescent="0.25">
      <c r="A158" s="4"/>
      <c r="B158" s="4"/>
      <c r="C158" s="4"/>
      <c r="D158" s="4"/>
      <c r="E158" s="4"/>
      <c r="F158" s="4"/>
      <c r="G158" s="754"/>
      <c r="H158" s="4"/>
    </row>
    <row r="159" spans="1:8" hidden="1" x14ac:dyDescent="0.25">
      <c r="A159" s="4"/>
      <c r="B159" s="4"/>
      <c r="C159" s="4"/>
      <c r="D159" s="4"/>
      <c r="E159" s="4"/>
      <c r="F159" s="4"/>
      <c r="G159" s="754"/>
      <c r="H159" s="4"/>
    </row>
    <row r="160" spans="1:8" hidden="1" x14ac:dyDescent="0.25">
      <c r="A160" s="4"/>
      <c r="B160" s="4"/>
      <c r="C160" s="4"/>
      <c r="D160" s="4"/>
      <c r="E160" s="4"/>
      <c r="F160" s="4"/>
      <c r="G160" s="754"/>
      <c r="H160" s="4"/>
    </row>
    <row r="161" spans="1:8" hidden="1" x14ac:dyDescent="0.25">
      <c r="A161" s="4"/>
      <c r="B161" s="4"/>
      <c r="C161" s="4"/>
      <c r="D161" s="4"/>
      <c r="E161" s="4"/>
      <c r="F161" s="4"/>
      <c r="G161" s="754"/>
      <c r="H161" s="4"/>
    </row>
    <row r="162" spans="1:8" hidden="1" x14ac:dyDescent="0.25">
      <c r="A162" s="4"/>
      <c r="B162" s="4"/>
      <c r="C162" s="4"/>
      <c r="D162" s="4"/>
      <c r="E162" s="4"/>
      <c r="F162" s="4"/>
      <c r="G162" s="754"/>
      <c r="H162" s="4"/>
    </row>
    <row r="163" spans="1:8" hidden="1" x14ac:dyDescent="0.25">
      <c r="A163" s="4"/>
      <c r="B163" s="4"/>
      <c r="C163" s="4"/>
      <c r="D163" s="4"/>
      <c r="E163" s="4"/>
      <c r="F163" s="4"/>
      <c r="G163" s="754"/>
      <c r="H163" s="4"/>
    </row>
    <row r="164" spans="1:8" hidden="1" x14ac:dyDescent="0.25">
      <c r="A164" s="4"/>
      <c r="B164" s="4"/>
      <c r="C164" s="4"/>
      <c r="D164" s="4"/>
      <c r="E164" s="4"/>
      <c r="F164" s="4"/>
      <c r="G164" s="754"/>
      <c r="H164" s="4"/>
    </row>
    <row r="165" spans="1:8" hidden="1" x14ac:dyDescent="0.25">
      <c r="A165" s="4"/>
      <c r="B165" s="4"/>
      <c r="C165" s="4"/>
      <c r="D165" s="4"/>
      <c r="E165" s="4"/>
      <c r="F165" s="4"/>
      <c r="G165" s="754"/>
      <c r="H165" s="4"/>
    </row>
    <row r="166" spans="1:8" hidden="1" x14ac:dyDescent="0.25">
      <c r="A166" s="4"/>
      <c r="B166" s="4"/>
      <c r="C166" s="4"/>
      <c r="D166" s="4"/>
      <c r="E166" s="4"/>
      <c r="F166" s="4"/>
      <c r="G166" s="754"/>
      <c r="H166" s="4"/>
    </row>
    <row r="167" spans="1:8" hidden="1" x14ac:dyDescent="0.25">
      <c r="A167" s="4"/>
      <c r="B167" s="4"/>
      <c r="C167" s="4"/>
      <c r="D167" s="4"/>
      <c r="E167" s="4"/>
      <c r="F167" s="4"/>
      <c r="G167" s="754"/>
      <c r="H167" s="4"/>
    </row>
    <row r="168" spans="1:8" hidden="1" x14ac:dyDescent="0.25">
      <c r="A168" s="4"/>
      <c r="B168" s="4"/>
      <c r="C168" s="4"/>
      <c r="D168" s="4"/>
      <c r="E168" s="4"/>
      <c r="F168" s="4"/>
      <c r="G168" s="754"/>
      <c r="H168" s="4"/>
    </row>
    <row r="169" spans="1:8" hidden="1" x14ac:dyDescent="0.25">
      <c r="A169" s="4"/>
      <c r="B169" s="4"/>
      <c r="C169" s="4"/>
      <c r="D169" s="4"/>
      <c r="E169" s="4"/>
      <c r="F169" s="4"/>
      <c r="G169" s="754"/>
      <c r="H169" s="4"/>
    </row>
    <row r="170" spans="1:8" hidden="1" x14ac:dyDescent="0.25">
      <c r="A170" s="4"/>
      <c r="B170" s="4"/>
      <c r="C170" s="4"/>
      <c r="D170" s="4"/>
      <c r="E170" s="4"/>
      <c r="F170" s="4"/>
      <c r="G170" s="754"/>
      <c r="H170" s="4"/>
    </row>
    <row r="171" spans="1:8" hidden="1" x14ac:dyDescent="0.25">
      <c r="A171" s="4"/>
      <c r="B171" s="4"/>
      <c r="C171" s="4"/>
      <c r="D171" s="4"/>
      <c r="E171" s="4"/>
      <c r="F171" s="4"/>
      <c r="G171" s="754"/>
      <c r="H171" s="4"/>
    </row>
    <row r="172" spans="1:8" hidden="1" x14ac:dyDescent="0.25">
      <c r="A172" s="4"/>
      <c r="B172" s="4"/>
      <c r="C172" s="4"/>
      <c r="D172" s="4"/>
      <c r="E172" s="4"/>
      <c r="F172" s="4"/>
      <c r="G172" s="754"/>
      <c r="H172" s="4"/>
    </row>
    <row r="173" spans="1:8" hidden="1" x14ac:dyDescent="0.25">
      <c r="A173" s="4"/>
      <c r="B173" s="4"/>
      <c r="C173" s="4"/>
      <c r="D173" s="4"/>
      <c r="E173" s="4"/>
      <c r="F173" s="4"/>
      <c r="G173" s="754"/>
      <c r="H173" s="4"/>
    </row>
    <row r="174" spans="1:8" hidden="1" x14ac:dyDescent="0.25">
      <c r="A174" s="4"/>
      <c r="B174" s="4"/>
      <c r="C174" s="4"/>
      <c r="D174" s="4"/>
      <c r="E174" s="4"/>
      <c r="F174" s="4"/>
      <c r="G174" s="754"/>
      <c r="H174" s="4"/>
    </row>
    <row r="175" spans="1:8" hidden="1" x14ac:dyDescent="0.25">
      <c r="A175" s="4"/>
      <c r="B175" s="4"/>
      <c r="C175" s="4"/>
      <c r="D175" s="4"/>
      <c r="E175" s="4"/>
      <c r="F175" s="4"/>
      <c r="G175" s="754"/>
      <c r="H175" s="4"/>
    </row>
    <row r="176" spans="1:8" hidden="1" x14ac:dyDescent="0.25">
      <c r="A176" s="4"/>
      <c r="B176" s="4"/>
      <c r="C176" s="4"/>
      <c r="D176" s="4"/>
      <c r="E176" s="4"/>
      <c r="F176" s="4"/>
      <c r="G176" s="754"/>
      <c r="H176" s="4"/>
    </row>
    <row r="177" spans="1:8" hidden="1" x14ac:dyDescent="0.25">
      <c r="A177" s="4"/>
      <c r="B177" s="4"/>
      <c r="C177" s="4"/>
      <c r="D177" s="4"/>
      <c r="E177" s="4"/>
      <c r="F177" s="4"/>
      <c r="G177" s="754"/>
      <c r="H177" s="4"/>
    </row>
    <row r="178" spans="1:8" hidden="1" x14ac:dyDescent="0.25">
      <c r="A178" s="4"/>
      <c r="B178" s="4"/>
      <c r="C178" s="4"/>
      <c r="D178" s="4"/>
      <c r="E178" s="4"/>
      <c r="F178" s="4"/>
      <c r="G178" s="754"/>
      <c r="H178" s="4"/>
    </row>
    <row r="179" spans="1:8" hidden="1" x14ac:dyDescent="0.25">
      <c r="A179" s="4"/>
      <c r="B179" s="4"/>
      <c r="C179" s="4"/>
      <c r="D179" s="4"/>
      <c r="E179" s="4"/>
      <c r="F179" s="4"/>
      <c r="G179" s="754"/>
      <c r="H179" s="4"/>
    </row>
    <row r="180" spans="1:8" hidden="1" x14ac:dyDescent="0.25">
      <c r="A180" s="4"/>
      <c r="B180" s="4"/>
      <c r="C180" s="4"/>
      <c r="D180" s="4"/>
      <c r="E180" s="4"/>
      <c r="F180" s="4"/>
      <c r="G180" s="754"/>
      <c r="H180" s="4"/>
    </row>
    <row r="181" spans="1:8" hidden="1" x14ac:dyDescent="0.25">
      <c r="A181" s="4"/>
      <c r="B181" s="4"/>
      <c r="C181" s="4"/>
      <c r="D181" s="4"/>
      <c r="E181" s="4"/>
      <c r="F181" s="4"/>
      <c r="G181" s="754"/>
      <c r="H181" s="4"/>
    </row>
    <row r="182" spans="1:8" hidden="1" x14ac:dyDescent="0.25">
      <c r="A182" s="4"/>
      <c r="B182" s="4"/>
      <c r="C182" s="4"/>
      <c r="D182" s="4"/>
      <c r="E182" s="4"/>
      <c r="F182" s="4"/>
      <c r="G182" s="754"/>
      <c r="H182" s="4"/>
    </row>
    <row r="183" spans="1:8" hidden="1" x14ac:dyDescent="0.25">
      <c r="A183" s="4"/>
      <c r="B183" s="4"/>
      <c r="C183" s="4"/>
      <c r="D183" s="4"/>
      <c r="E183" s="4"/>
      <c r="F183" s="4"/>
      <c r="G183" s="754"/>
      <c r="H183" s="4"/>
    </row>
    <row r="184" spans="1:8" hidden="1" x14ac:dyDescent="0.25">
      <c r="A184" s="4"/>
      <c r="B184" s="4"/>
      <c r="C184" s="4"/>
      <c r="D184" s="4"/>
      <c r="E184" s="4"/>
      <c r="F184" s="4"/>
      <c r="G184" s="754"/>
      <c r="H184" s="4"/>
    </row>
    <row r="185" spans="1:8" hidden="1" x14ac:dyDescent="0.25">
      <c r="A185" s="4"/>
      <c r="B185" s="4"/>
      <c r="C185" s="4"/>
      <c r="D185" s="4"/>
      <c r="E185" s="4"/>
      <c r="F185" s="4"/>
      <c r="G185" s="754"/>
      <c r="H185" s="4"/>
    </row>
    <row r="186" spans="1:8" hidden="1" x14ac:dyDescent="0.25">
      <c r="A186" s="4"/>
      <c r="B186" s="4"/>
      <c r="C186" s="4"/>
      <c r="D186" s="4"/>
      <c r="E186" s="4"/>
      <c r="F186" s="4"/>
      <c r="G186" s="754"/>
      <c r="H186" s="4"/>
    </row>
    <row r="187" spans="1:8" hidden="1" x14ac:dyDescent="0.25">
      <c r="A187" s="4"/>
      <c r="B187" s="4"/>
      <c r="C187" s="4"/>
      <c r="D187" s="4"/>
      <c r="E187" s="4"/>
      <c r="F187" s="4"/>
      <c r="G187" s="754"/>
      <c r="H187" s="4"/>
    </row>
    <row r="188" spans="1:8" hidden="1" x14ac:dyDescent="0.25">
      <c r="A188" s="4"/>
      <c r="B188" s="4"/>
      <c r="C188" s="4"/>
      <c r="D188" s="4"/>
      <c r="E188" s="4"/>
      <c r="F188" s="4"/>
      <c r="G188" s="754"/>
      <c r="H188" s="4"/>
    </row>
    <row r="189" spans="1:8" hidden="1" x14ac:dyDescent="0.25">
      <c r="A189" s="4"/>
      <c r="B189" s="4"/>
      <c r="C189" s="4"/>
      <c r="D189" s="4"/>
      <c r="E189" s="4"/>
      <c r="F189" s="4"/>
      <c r="G189" s="754"/>
      <c r="H189" s="4"/>
    </row>
    <row r="190" spans="1:8" hidden="1" x14ac:dyDescent="0.25">
      <c r="A190" s="4"/>
      <c r="B190" s="4"/>
      <c r="C190" s="4"/>
      <c r="D190" s="4"/>
      <c r="E190" s="4"/>
      <c r="F190" s="4"/>
      <c r="G190" s="754"/>
      <c r="H190" s="4"/>
    </row>
    <row r="191" spans="1:8" hidden="1" x14ac:dyDescent="0.25">
      <c r="A191" s="4"/>
      <c r="B191" s="4"/>
      <c r="C191" s="4"/>
      <c r="D191" s="4"/>
      <c r="E191" s="4"/>
      <c r="F191" s="4"/>
      <c r="G191" s="754"/>
      <c r="H191" s="4"/>
    </row>
    <row r="192" spans="1:8" hidden="1" x14ac:dyDescent="0.25">
      <c r="A192" s="4"/>
      <c r="B192" s="4"/>
      <c r="C192" s="4"/>
      <c r="D192" s="4"/>
      <c r="E192" s="4"/>
      <c r="F192" s="4"/>
      <c r="G192" s="754"/>
      <c r="H192" s="4"/>
    </row>
    <row r="193" spans="1:8" hidden="1" x14ac:dyDescent="0.25">
      <c r="A193" s="4"/>
      <c r="B193" s="4"/>
      <c r="C193" s="4"/>
      <c r="D193" s="4"/>
      <c r="E193" s="4"/>
      <c r="F193" s="4"/>
      <c r="G193" s="754"/>
      <c r="H193" s="4"/>
    </row>
    <row r="194" spans="1:8" hidden="1" x14ac:dyDescent="0.25">
      <c r="A194" s="4"/>
      <c r="B194" s="4"/>
      <c r="C194" s="4"/>
      <c r="D194" s="4"/>
      <c r="E194" s="4"/>
      <c r="F194" s="4"/>
      <c r="G194" s="754"/>
      <c r="H194" s="4"/>
    </row>
    <row r="195" spans="1:8" hidden="1" x14ac:dyDescent="0.25">
      <c r="A195" s="4"/>
      <c r="B195" s="4"/>
      <c r="C195" s="4"/>
      <c r="D195" s="4"/>
      <c r="E195" s="4"/>
      <c r="F195" s="4"/>
      <c r="G195" s="754"/>
      <c r="H195" s="4"/>
    </row>
    <row r="196" spans="1:8" hidden="1" x14ac:dyDescent="0.25">
      <c r="A196" s="4"/>
      <c r="B196" s="4"/>
      <c r="C196" s="4"/>
      <c r="D196" s="4"/>
      <c r="E196" s="4"/>
      <c r="F196" s="4"/>
      <c r="G196" s="754"/>
      <c r="H196" s="4"/>
    </row>
    <row r="197" spans="1:8" hidden="1" x14ac:dyDescent="0.25">
      <c r="A197" s="4"/>
      <c r="B197" s="4"/>
      <c r="C197" s="4"/>
      <c r="D197" s="4"/>
      <c r="E197" s="4"/>
      <c r="F197" s="4"/>
      <c r="G197" s="754"/>
      <c r="H197" s="4"/>
    </row>
    <row r="198" spans="1:8" hidden="1" x14ac:dyDescent="0.25">
      <c r="A198" s="4"/>
      <c r="B198" s="4"/>
      <c r="C198" s="4"/>
      <c r="D198" s="4"/>
      <c r="E198" s="4"/>
      <c r="F198" s="4"/>
      <c r="G198" s="754"/>
      <c r="H198" s="4"/>
    </row>
    <row r="199" spans="1:8" hidden="1" x14ac:dyDescent="0.25">
      <c r="A199" s="4"/>
      <c r="B199" s="4"/>
      <c r="C199" s="4"/>
      <c r="D199" s="4"/>
      <c r="E199" s="4"/>
      <c r="F199" s="4"/>
      <c r="G199" s="754"/>
      <c r="H199" s="4"/>
    </row>
    <row r="200" spans="1:8" hidden="1" x14ac:dyDescent="0.25">
      <c r="A200" s="4"/>
      <c r="B200" s="4"/>
      <c r="C200" s="4"/>
      <c r="D200" s="4"/>
      <c r="E200" s="4"/>
      <c r="F200" s="4"/>
      <c r="G200" s="754"/>
      <c r="H200" s="4"/>
    </row>
    <row r="201" spans="1:8" hidden="1" x14ac:dyDescent="0.25">
      <c r="A201" s="4"/>
      <c r="B201" s="4"/>
      <c r="C201" s="4"/>
      <c r="D201" s="4"/>
      <c r="E201" s="4"/>
      <c r="F201" s="4"/>
      <c r="G201" s="754"/>
      <c r="H201" s="4"/>
    </row>
    <row r="202" spans="1:8" hidden="1" x14ac:dyDescent="0.25">
      <c r="A202" s="4"/>
      <c r="B202" s="4"/>
      <c r="C202" s="4"/>
      <c r="D202" s="4"/>
      <c r="E202" s="4"/>
      <c r="F202" s="4"/>
      <c r="G202" s="754"/>
      <c r="H202" s="4"/>
    </row>
    <row r="203" spans="1:8" hidden="1" x14ac:dyDescent="0.25">
      <c r="A203" s="4"/>
      <c r="B203" s="4"/>
      <c r="C203" s="4"/>
      <c r="D203" s="4"/>
      <c r="E203" s="4"/>
      <c r="F203" s="4"/>
      <c r="G203" s="754"/>
      <c r="H203" s="4"/>
    </row>
    <row r="204" spans="1:8" hidden="1" x14ac:dyDescent="0.25">
      <c r="A204" s="4"/>
      <c r="B204" s="4"/>
      <c r="C204" s="4"/>
      <c r="D204" s="4"/>
      <c r="E204" s="4"/>
      <c r="F204" s="4"/>
      <c r="G204" s="754"/>
      <c r="H204" s="4"/>
    </row>
    <row r="205" spans="1:8" hidden="1" x14ac:dyDescent="0.25">
      <c r="A205" s="4"/>
      <c r="B205" s="4"/>
      <c r="C205" s="4"/>
      <c r="D205" s="4"/>
      <c r="E205" s="4"/>
      <c r="F205" s="4"/>
      <c r="G205" s="754"/>
      <c r="H205" s="4"/>
    </row>
    <row r="206" spans="1:8" hidden="1" x14ac:dyDescent="0.25">
      <c r="A206" s="4"/>
      <c r="B206" s="4"/>
      <c r="C206" s="4"/>
      <c r="D206" s="4"/>
      <c r="E206" s="4"/>
      <c r="F206" s="4"/>
      <c r="G206" s="754"/>
      <c r="H206" s="4"/>
    </row>
    <row r="207" spans="1:8" hidden="1" x14ac:dyDescent="0.25">
      <c r="A207" s="4"/>
      <c r="B207" s="4"/>
      <c r="C207" s="4"/>
      <c r="D207" s="4"/>
      <c r="E207" s="4"/>
      <c r="F207" s="4"/>
      <c r="G207" s="754"/>
      <c r="H207" s="4"/>
    </row>
    <row r="208" spans="1:8" hidden="1" x14ac:dyDescent="0.25">
      <c r="A208" s="4"/>
      <c r="B208" s="4"/>
      <c r="C208" s="4"/>
      <c r="D208" s="4"/>
      <c r="E208" s="4"/>
      <c r="F208" s="4"/>
      <c r="G208" s="754"/>
      <c r="H208" s="4"/>
    </row>
    <row r="209" spans="1:8" hidden="1" x14ac:dyDescent="0.25">
      <c r="A209" s="4"/>
      <c r="B209" s="4"/>
      <c r="C209" s="4"/>
      <c r="D209" s="4"/>
      <c r="E209" s="4"/>
      <c r="F209" s="4"/>
      <c r="G209" s="754"/>
      <c r="H209" s="4"/>
    </row>
    <row r="210" spans="1:8" hidden="1" x14ac:dyDescent="0.25">
      <c r="A210" s="4"/>
      <c r="B210" s="4"/>
      <c r="C210" s="4"/>
      <c r="D210" s="4"/>
      <c r="E210" s="4"/>
      <c r="F210" s="4"/>
      <c r="G210" s="754"/>
      <c r="H210" s="4"/>
    </row>
    <row r="211" spans="1:8" hidden="1" x14ac:dyDescent="0.25">
      <c r="A211" s="4"/>
      <c r="B211" s="4"/>
      <c r="C211" s="4"/>
      <c r="D211" s="4"/>
      <c r="E211" s="4"/>
      <c r="F211" s="4"/>
      <c r="G211" s="754"/>
      <c r="H211" s="4"/>
    </row>
    <row r="212" spans="1:8" hidden="1" x14ac:dyDescent="0.25">
      <c r="A212" s="4"/>
      <c r="B212" s="4"/>
      <c r="C212" s="4"/>
      <c r="D212" s="4"/>
      <c r="E212" s="4"/>
      <c r="F212" s="4"/>
      <c r="G212" s="754"/>
      <c r="H212" s="4"/>
    </row>
    <row r="213" spans="1:8" hidden="1" x14ac:dyDescent="0.25">
      <c r="A213" s="4"/>
      <c r="B213" s="4"/>
      <c r="C213" s="4"/>
      <c r="D213" s="4"/>
      <c r="E213" s="4"/>
      <c r="F213" s="4"/>
      <c r="G213" s="754"/>
      <c r="H213" s="4"/>
    </row>
    <row r="214" spans="1:8" hidden="1" x14ac:dyDescent="0.25">
      <c r="A214" s="4"/>
      <c r="B214" s="4"/>
      <c r="C214" s="4"/>
      <c r="D214" s="4"/>
      <c r="E214" s="4"/>
      <c r="F214" s="4"/>
      <c r="G214" s="754"/>
      <c r="H214" s="4"/>
    </row>
    <row r="215" spans="1:8" hidden="1" x14ac:dyDescent="0.25">
      <c r="A215" s="4"/>
      <c r="B215" s="4"/>
      <c r="C215" s="4"/>
      <c r="D215" s="4"/>
      <c r="E215" s="4"/>
      <c r="F215" s="4"/>
      <c r="G215" s="754"/>
      <c r="H215" s="4"/>
    </row>
    <row r="216" spans="1:8" hidden="1" x14ac:dyDescent="0.25">
      <c r="A216" s="4"/>
      <c r="B216" s="4"/>
      <c r="C216" s="4"/>
      <c r="D216" s="4"/>
      <c r="E216" s="4"/>
      <c r="F216" s="4"/>
      <c r="G216" s="754"/>
      <c r="H216" s="4"/>
    </row>
    <row r="217" spans="1:8" hidden="1" x14ac:dyDescent="0.25">
      <c r="A217" s="4"/>
      <c r="B217" s="4"/>
      <c r="C217" s="4"/>
      <c r="D217" s="4"/>
      <c r="E217" s="4"/>
      <c r="F217" s="4"/>
      <c r="G217" s="754"/>
      <c r="H217" s="4"/>
    </row>
    <row r="218" spans="1:8" hidden="1" x14ac:dyDescent="0.25">
      <c r="A218" s="4"/>
      <c r="B218" s="4"/>
      <c r="C218" s="4"/>
      <c r="D218" s="4"/>
      <c r="E218" s="4"/>
      <c r="F218" s="4"/>
      <c r="G218" s="754"/>
      <c r="H218" s="4"/>
    </row>
    <row r="219" spans="1:8" hidden="1" x14ac:dyDescent="0.25">
      <c r="A219" s="4"/>
      <c r="B219" s="4"/>
      <c r="C219" s="4"/>
      <c r="D219" s="4"/>
      <c r="E219" s="4"/>
      <c r="F219" s="4"/>
      <c r="G219" s="754"/>
      <c r="H219" s="4"/>
    </row>
    <row r="220" spans="1:8" hidden="1" x14ac:dyDescent="0.25">
      <c r="A220" s="4"/>
      <c r="B220" s="4"/>
      <c r="C220" s="4"/>
      <c r="D220" s="4"/>
      <c r="E220" s="4"/>
      <c r="F220" s="4"/>
      <c r="G220" s="754"/>
      <c r="H220" s="4"/>
    </row>
    <row r="221" spans="1:8" hidden="1" x14ac:dyDescent="0.25">
      <c r="A221" s="4"/>
      <c r="B221" s="4"/>
      <c r="C221" s="4"/>
      <c r="D221" s="4"/>
      <c r="E221" s="4"/>
      <c r="F221" s="4"/>
      <c r="G221" s="754"/>
      <c r="H221" s="4"/>
    </row>
    <row r="222" spans="1:8" hidden="1" x14ac:dyDescent="0.25">
      <c r="A222" s="4"/>
      <c r="B222" s="4"/>
      <c r="C222" s="4"/>
      <c r="D222" s="4"/>
      <c r="E222" s="4"/>
      <c r="F222" s="4"/>
      <c r="G222" s="754"/>
      <c r="H222" s="4"/>
    </row>
    <row r="223" spans="1:8" hidden="1" x14ac:dyDescent="0.25">
      <c r="A223" s="4"/>
      <c r="B223" s="4"/>
      <c r="C223" s="4"/>
      <c r="D223" s="4"/>
      <c r="E223" s="4"/>
      <c r="F223" s="4"/>
      <c r="G223" s="754"/>
      <c r="H223" s="4"/>
    </row>
    <row r="224" spans="1:8" hidden="1" x14ac:dyDescent="0.25">
      <c r="A224" s="4"/>
      <c r="B224" s="4"/>
      <c r="C224" s="4"/>
      <c r="D224" s="4"/>
      <c r="E224" s="4"/>
      <c r="F224" s="4"/>
      <c r="G224" s="754"/>
      <c r="H224" s="4"/>
    </row>
    <row r="225" spans="1:8" hidden="1" x14ac:dyDescent="0.25">
      <c r="A225" s="4"/>
      <c r="B225" s="4"/>
      <c r="C225" s="4"/>
      <c r="D225" s="4"/>
      <c r="E225" s="4"/>
      <c r="F225" s="4"/>
      <c r="G225" s="754"/>
      <c r="H225" s="4"/>
    </row>
    <row r="226" spans="1:8" hidden="1" x14ac:dyDescent="0.25">
      <c r="A226" s="4"/>
      <c r="B226" s="4"/>
      <c r="C226" s="4"/>
      <c r="D226" s="4"/>
      <c r="E226" s="4"/>
      <c r="F226" s="4"/>
      <c r="G226" s="754"/>
      <c r="H226" s="4"/>
    </row>
    <row r="227" spans="1:8" hidden="1" x14ac:dyDescent="0.25">
      <c r="A227" s="4"/>
      <c r="B227" s="4"/>
      <c r="C227" s="4"/>
      <c r="D227" s="4"/>
      <c r="E227" s="4"/>
      <c r="F227" s="4"/>
      <c r="G227" s="754"/>
      <c r="H227" s="4"/>
    </row>
    <row r="228" spans="1:8" hidden="1" x14ac:dyDescent="0.25">
      <c r="A228" s="4"/>
      <c r="B228" s="4"/>
      <c r="C228" s="4"/>
      <c r="D228" s="4"/>
      <c r="E228" s="4"/>
      <c r="F228" s="4"/>
      <c r="G228" s="754"/>
      <c r="H228" s="4"/>
    </row>
    <row r="229" spans="1:8" hidden="1" x14ac:dyDescent="0.25">
      <c r="A229" s="4"/>
      <c r="B229" s="4"/>
      <c r="C229" s="4"/>
      <c r="D229" s="4"/>
      <c r="E229" s="4"/>
      <c r="F229" s="4"/>
      <c r="G229" s="754"/>
      <c r="H229" s="4"/>
    </row>
    <row r="230" spans="1:8" hidden="1" x14ac:dyDescent="0.25">
      <c r="A230" s="4"/>
      <c r="B230" s="4"/>
      <c r="C230" s="4"/>
      <c r="D230" s="4"/>
      <c r="E230" s="4"/>
      <c r="F230" s="4"/>
      <c r="G230" s="754"/>
      <c r="H230" s="4"/>
    </row>
    <row r="231" spans="1:8" hidden="1" x14ac:dyDescent="0.25">
      <c r="A231" s="4"/>
      <c r="B231" s="4"/>
      <c r="C231" s="4"/>
      <c r="D231" s="4"/>
      <c r="E231" s="4"/>
      <c r="F231" s="4"/>
      <c r="G231" s="754"/>
      <c r="H231" s="4"/>
    </row>
    <row r="232" spans="1:8" hidden="1" x14ac:dyDescent="0.25">
      <c r="A232" s="4"/>
      <c r="B232" s="4"/>
      <c r="C232" s="4"/>
      <c r="D232" s="4"/>
      <c r="E232" s="4"/>
      <c r="F232" s="4"/>
      <c r="G232" s="754"/>
      <c r="H232" s="4"/>
    </row>
    <row r="233" spans="1:8" hidden="1" x14ac:dyDescent="0.25">
      <c r="A233" s="4"/>
      <c r="B233" s="4"/>
      <c r="C233" s="4"/>
      <c r="D233" s="4"/>
      <c r="E233" s="4"/>
      <c r="F233" s="4"/>
      <c r="G233" s="754"/>
      <c r="H233" s="4"/>
    </row>
    <row r="234" spans="1:8" hidden="1" x14ac:dyDescent="0.25">
      <c r="A234" s="4"/>
      <c r="B234" s="4"/>
      <c r="C234" s="4"/>
      <c r="D234" s="4"/>
      <c r="E234" s="4"/>
      <c r="F234" s="4"/>
      <c r="G234" s="754"/>
      <c r="H234" s="4"/>
    </row>
    <row r="235" spans="1:8" hidden="1" x14ac:dyDescent="0.25">
      <c r="A235" s="4"/>
      <c r="B235" s="4"/>
      <c r="C235" s="4"/>
      <c r="D235" s="4"/>
      <c r="E235" s="4"/>
      <c r="F235" s="4"/>
      <c r="G235" s="754"/>
      <c r="H235" s="4"/>
    </row>
    <row r="236" spans="1:8" hidden="1" x14ac:dyDescent="0.25">
      <c r="A236" s="4"/>
      <c r="B236" s="4"/>
      <c r="C236" s="4"/>
      <c r="D236" s="4"/>
      <c r="E236" s="4"/>
      <c r="F236" s="4"/>
      <c r="G236" s="754"/>
      <c r="H236" s="4"/>
    </row>
    <row r="237" spans="1:8" hidden="1" x14ac:dyDescent="0.25">
      <c r="A237" s="4"/>
      <c r="B237" s="4"/>
      <c r="C237" s="4"/>
      <c r="D237" s="4"/>
      <c r="E237" s="4"/>
      <c r="F237" s="4"/>
      <c r="G237" s="754"/>
      <c r="H237" s="4"/>
    </row>
    <row r="238" spans="1:8" hidden="1" x14ac:dyDescent="0.25">
      <c r="A238" s="4"/>
      <c r="B238" s="4"/>
      <c r="C238" s="4"/>
      <c r="D238" s="4"/>
      <c r="E238" s="4"/>
      <c r="F238" s="4"/>
      <c r="G238" s="754"/>
      <c r="H238" s="4"/>
    </row>
    <row r="239" spans="1:8" hidden="1" x14ac:dyDescent="0.25">
      <c r="A239" s="4"/>
      <c r="B239" s="4"/>
      <c r="C239" s="4"/>
      <c r="D239" s="4"/>
      <c r="E239" s="4"/>
      <c r="F239" s="4"/>
      <c r="G239" s="754"/>
      <c r="H239" s="4"/>
    </row>
    <row r="240" spans="1:8" hidden="1" x14ac:dyDescent="0.25">
      <c r="A240" s="4"/>
      <c r="B240" s="4"/>
      <c r="C240" s="4"/>
      <c r="D240" s="4"/>
      <c r="E240" s="4"/>
      <c r="F240" s="4"/>
      <c r="G240" s="754"/>
      <c r="H240" s="4"/>
    </row>
    <row r="241" spans="1:8" hidden="1" x14ac:dyDescent="0.25">
      <c r="A241" s="4"/>
      <c r="B241" s="4"/>
      <c r="C241" s="4"/>
      <c r="D241" s="4"/>
      <c r="E241" s="4"/>
      <c r="F241" s="4"/>
      <c r="G241" s="754"/>
      <c r="H241" s="4"/>
    </row>
    <row r="242" spans="1:8" hidden="1" x14ac:dyDescent="0.25">
      <c r="A242" s="4"/>
      <c r="B242" s="4"/>
      <c r="C242" s="4"/>
      <c r="D242" s="4"/>
      <c r="E242" s="4"/>
      <c r="F242" s="4"/>
      <c r="G242" s="754"/>
      <c r="H242" s="4"/>
    </row>
    <row r="243" spans="1:8" hidden="1" x14ac:dyDescent="0.25">
      <c r="A243" s="4"/>
      <c r="B243" s="4"/>
      <c r="C243" s="4"/>
      <c r="D243" s="4"/>
      <c r="E243" s="4"/>
      <c r="F243" s="4"/>
      <c r="G243" s="754"/>
      <c r="H243" s="4"/>
    </row>
    <row r="244" spans="1:8" hidden="1" x14ac:dyDescent="0.25">
      <c r="A244" s="4"/>
      <c r="B244" s="4"/>
      <c r="C244" s="4"/>
      <c r="D244" s="4"/>
      <c r="E244" s="4"/>
      <c r="F244" s="4"/>
      <c r="G244" s="754"/>
      <c r="H244" s="4"/>
    </row>
    <row r="245" spans="1:8" hidden="1" x14ac:dyDescent="0.25">
      <c r="A245" s="4"/>
      <c r="B245" s="4"/>
      <c r="C245" s="4"/>
      <c r="D245" s="4"/>
      <c r="E245" s="4"/>
      <c r="F245" s="4"/>
      <c r="G245" s="754"/>
      <c r="H245" s="4"/>
    </row>
    <row r="246" spans="1:8" hidden="1" x14ac:dyDescent="0.25">
      <c r="A246" s="4"/>
      <c r="B246" s="4"/>
      <c r="C246" s="4"/>
      <c r="D246" s="4"/>
      <c r="E246" s="4"/>
      <c r="F246" s="4"/>
      <c r="G246" s="754"/>
      <c r="H246" s="4"/>
    </row>
    <row r="247" spans="1:8" hidden="1" x14ac:dyDescent="0.25">
      <c r="A247" s="4"/>
      <c r="B247" s="4"/>
      <c r="C247" s="4"/>
      <c r="D247" s="4"/>
      <c r="E247" s="4"/>
      <c r="F247" s="4"/>
      <c r="G247" s="754"/>
      <c r="H247" s="4"/>
    </row>
    <row r="248" spans="1:8" hidden="1" x14ac:dyDescent="0.25">
      <c r="A248" s="4"/>
      <c r="B248" s="4"/>
      <c r="C248" s="4"/>
      <c r="D248" s="4"/>
      <c r="E248" s="4"/>
      <c r="F248" s="4"/>
      <c r="G248" s="754"/>
      <c r="H248" s="4"/>
    </row>
    <row r="249" spans="1:8" hidden="1" x14ac:dyDescent="0.25">
      <c r="A249" s="4"/>
      <c r="B249" s="4"/>
      <c r="C249" s="4"/>
      <c r="D249" s="4"/>
      <c r="E249" s="4"/>
      <c r="F249" s="4"/>
      <c r="G249" s="754"/>
      <c r="H249" s="4"/>
    </row>
    <row r="250" spans="1:8" hidden="1" x14ac:dyDescent="0.25">
      <c r="A250" s="4"/>
      <c r="B250" s="4"/>
      <c r="C250" s="4"/>
      <c r="D250" s="4"/>
      <c r="E250" s="4"/>
      <c r="F250" s="4"/>
      <c r="G250" s="754"/>
      <c r="H250" s="4"/>
    </row>
    <row r="251" spans="1:8" hidden="1" x14ac:dyDescent="0.25">
      <c r="A251" s="4"/>
      <c r="B251" s="4"/>
      <c r="C251" s="4"/>
      <c r="D251" s="4"/>
      <c r="E251" s="4"/>
      <c r="F251" s="4"/>
      <c r="G251" s="754"/>
      <c r="H251" s="4"/>
    </row>
    <row r="252" spans="1:8" hidden="1" x14ac:dyDescent="0.25">
      <c r="A252" s="4"/>
      <c r="B252" s="4"/>
      <c r="C252" s="4"/>
      <c r="D252" s="4"/>
      <c r="E252" s="4"/>
      <c r="F252" s="4"/>
      <c r="G252" s="754"/>
      <c r="H252" s="4"/>
    </row>
    <row r="253" spans="1:8" hidden="1" x14ac:dyDescent="0.25">
      <c r="A253" s="4"/>
      <c r="B253" s="4"/>
      <c r="C253" s="4"/>
      <c r="D253" s="4"/>
      <c r="E253" s="4"/>
      <c r="F253" s="4"/>
      <c r="G253" s="754"/>
      <c r="H253" s="4"/>
    </row>
    <row r="254" spans="1:8" hidden="1" x14ac:dyDescent="0.25">
      <c r="A254" s="4"/>
      <c r="B254" s="4"/>
      <c r="C254" s="4"/>
      <c r="D254" s="4"/>
      <c r="E254" s="4"/>
      <c r="F254" s="4"/>
      <c r="G254" s="754"/>
      <c r="H254" s="4"/>
    </row>
    <row r="255" spans="1:8" hidden="1" x14ac:dyDescent="0.25">
      <c r="A255" s="4"/>
      <c r="B255" s="4"/>
      <c r="C255" s="4"/>
      <c r="D255" s="4"/>
      <c r="E255" s="4"/>
      <c r="F255" s="4"/>
      <c r="G255" s="754"/>
      <c r="H255" s="4"/>
    </row>
    <row r="256" spans="1:8" hidden="1" x14ac:dyDescent="0.25">
      <c r="A256" s="4"/>
      <c r="B256" s="4"/>
      <c r="C256" s="4"/>
      <c r="D256" s="4"/>
      <c r="E256" s="4"/>
      <c r="F256" s="4"/>
      <c r="G256" s="754"/>
      <c r="H256" s="4"/>
    </row>
    <row r="257" spans="1:8" hidden="1" x14ac:dyDescent="0.25">
      <c r="A257" s="4"/>
      <c r="B257" s="4"/>
      <c r="C257" s="4"/>
      <c r="D257" s="4"/>
      <c r="E257" s="4"/>
      <c r="F257" s="4"/>
      <c r="G257" s="754"/>
      <c r="H257" s="4"/>
    </row>
    <row r="258" spans="1:8" hidden="1" x14ac:dyDescent="0.25">
      <c r="A258" s="4"/>
      <c r="B258" s="4"/>
      <c r="C258" s="4"/>
      <c r="D258" s="4"/>
      <c r="E258" s="4"/>
      <c r="F258" s="4"/>
      <c r="G258" s="754"/>
      <c r="H258" s="4"/>
    </row>
    <row r="259" spans="1:8" hidden="1" x14ac:dyDescent="0.25">
      <c r="A259" s="4"/>
      <c r="B259" s="4"/>
      <c r="C259" s="4"/>
      <c r="D259" s="4"/>
      <c r="E259" s="4"/>
      <c r="F259" s="4"/>
      <c r="G259" s="754"/>
      <c r="H259" s="4"/>
    </row>
    <row r="260" spans="1:8" hidden="1" x14ac:dyDescent="0.25">
      <c r="A260" s="4"/>
      <c r="B260" s="4"/>
      <c r="C260" s="4"/>
      <c r="D260" s="4"/>
      <c r="E260" s="4"/>
      <c r="F260" s="4"/>
      <c r="G260" s="754"/>
      <c r="H260" s="4"/>
    </row>
    <row r="261" spans="1:8" hidden="1" x14ac:dyDescent="0.25">
      <c r="A261" s="4"/>
      <c r="B261" s="4"/>
      <c r="C261" s="4"/>
      <c r="D261" s="4"/>
      <c r="E261" s="4"/>
      <c r="F261" s="4"/>
      <c r="G261" s="754"/>
      <c r="H261" s="4"/>
    </row>
    <row r="262" spans="1:8" hidden="1" x14ac:dyDescent="0.25">
      <c r="A262" s="4"/>
      <c r="B262" s="4"/>
      <c r="C262" s="4"/>
      <c r="D262" s="4"/>
      <c r="E262" s="4"/>
      <c r="F262" s="4"/>
      <c r="G262" s="754"/>
      <c r="H262" s="4"/>
    </row>
    <row r="263" spans="1:8" hidden="1" x14ac:dyDescent="0.25">
      <c r="A263" s="4"/>
      <c r="B263" s="4"/>
      <c r="C263" s="4"/>
      <c r="D263" s="4"/>
      <c r="E263" s="4"/>
      <c r="F263" s="4"/>
      <c r="G263" s="754"/>
      <c r="H263" s="4"/>
    </row>
    <row r="264" spans="1:8" hidden="1" x14ac:dyDescent="0.25">
      <c r="A264" s="4"/>
      <c r="B264" s="4"/>
      <c r="C264" s="4"/>
      <c r="D264" s="4"/>
      <c r="E264" s="4"/>
      <c r="F264" s="4"/>
      <c r="G264" s="754"/>
      <c r="H264" s="4"/>
    </row>
    <row r="265" spans="1:8" hidden="1" x14ac:dyDescent="0.25">
      <c r="A265" s="4"/>
      <c r="B265" s="4"/>
      <c r="C265" s="4"/>
      <c r="D265" s="4"/>
      <c r="E265" s="4"/>
      <c r="F265" s="4"/>
      <c r="G265" s="754"/>
      <c r="H265" s="4"/>
    </row>
    <row r="266" spans="1:8" hidden="1" x14ac:dyDescent="0.25">
      <c r="A266" s="4"/>
      <c r="B266" s="4"/>
      <c r="C266" s="4"/>
      <c r="D266" s="4"/>
      <c r="E266" s="4"/>
      <c r="F266" s="4"/>
      <c r="G266" s="754"/>
      <c r="H266" s="4"/>
    </row>
    <row r="267" spans="1:8" hidden="1" x14ac:dyDescent="0.25">
      <c r="A267" s="4"/>
      <c r="B267" s="4"/>
      <c r="C267" s="4"/>
      <c r="D267" s="4"/>
      <c r="E267" s="4"/>
      <c r="F267" s="4"/>
      <c r="G267" s="754"/>
      <c r="H267" s="4"/>
    </row>
    <row r="268" spans="1:8" hidden="1" x14ac:dyDescent="0.25">
      <c r="A268" s="4"/>
      <c r="B268" s="4"/>
      <c r="C268" s="4"/>
      <c r="D268" s="4"/>
      <c r="E268" s="4"/>
      <c r="F268" s="4"/>
      <c r="G268" s="754"/>
      <c r="H268" s="4"/>
    </row>
    <row r="269" spans="1:8" hidden="1" x14ac:dyDescent="0.25">
      <c r="A269" s="4"/>
      <c r="B269" s="4"/>
      <c r="C269" s="4"/>
      <c r="D269" s="4"/>
      <c r="E269" s="4"/>
      <c r="F269" s="4"/>
      <c r="G269" s="754"/>
      <c r="H269" s="4"/>
    </row>
    <row r="270" spans="1:8" hidden="1" x14ac:dyDescent="0.25">
      <c r="A270" s="4"/>
      <c r="B270" s="4"/>
      <c r="C270" s="4"/>
      <c r="D270" s="4"/>
      <c r="E270" s="4"/>
      <c r="F270" s="4"/>
      <c r="G270" s="754"/>
      <c r="H270" s="4"/>
    </row>
    <row r="271" spans="1:8" hidden="1" x14ac:dyDescent="0.25">
      <c r="A271" s="4"/>
      <c r="B271" s="4"/>
      <c r="C271" s="4"/>
      <c r="D271" s="4"/>
      <c r="E271" s="4"/>
      <c r="F271" s="4"/>
      <c r="G271" s="754"/>
      <c r="H271" s="4"/>
    </row>
    <row r="272" spans="1:8" hidden="1" x14ac:dyDescent="0.25">
      <c r="A272" s="4"/>
      <c r="B272" s="4"/>
      <c r="C272" s="4"/>
      <c r="D272" s="4"/>
      <c r="E272" s="4"/>
      <c r="F272" s="4"/>
      <c r="G272" s="754"/>
      <c r="H272" s="4"/>
    </row>
    <row r="273" spans="1:8" hidden="1" x14ac:dyDescent="0.25">
      <c r="A273" s="4"/>
      <c r="B273" s="4"/>
      <c r="C273" s="4"/>
      <c r="D273" s="4"/>
      <c r="E273" s="4"/>
      <c r="F273" s="4"/>
      <c r="G273" s="754"/>
      <c r="H273" s="4"/>
    </row>
    <row r="274" spans="1:8" hidden="1" x14ac:dyDescent="0.25">
      <c r="A274" s="4"/>
      <c r="B274" s="4"/>
      <c r="C274" s="4"/>
      <c r="D274" s="4"/>
      <c r="E274" s="4"/>
      <c r="F274" s="4"/>
      <c r="G274" s="754"/>
      <c r="H274" s="4"/>
    </row>
    <row r="275" spans="1:8" hidden="1" x14ac:dyDescent="0.25">
      <c r="A275" s="4"/>
      <c r="B275" s="4"/>
      <c r="C275" s="4"/>
      <c r="D275" s="4"/>
      <c r="E275" s="4"/>
      <c r="F275" s="4"/>
      <c r="G275" s="754"/>
      <c r="H275" s="4"/>
    </row>
    <row r="276" spans="1:8" hidden="1" x14ac:dyDescent="0.25">
      <c r="A276" s="4"/>
      <c r="B276" s="4"/>
      <c r="C276" s="4"/>
      <c r="D276" s="4"/>
      <c r="E276" s="4"/>
      <c r="F276" s="4"/>
      <c r="G276" s="754"/>
      <c r="H276" s="4"/>
    </row>
    <row r="277" spans="1:8" hidden="1" x14ac:dyDescent="0.25">
      <c r="A277" s="4"/>
      <c r="B277" s="4"/>
      <c r="C277" s="4"/>
      <c r="D277" s="4"/>
      <c r="E277" s="4"/>
      <c r="F277" s="4"/>
      <c r="G277" s="754"/>
      <c r="H277" s="4"/>
    </row>
    <row r="278" spans="1:8" hidden="1" x14ac:dyDescent="0.25">
      <c r="A278" s="4"/>
      <c r="B278" s="4"/>
      <c r="C278" s="4"/>
      <c r="D278" s="4"/>
      <c r="E278" s="4"/>
      <c r="F278" s="4"/>
      <c r="G278" s="754"/>
      <c r="H278" s="4"/>
    </row>
    <row r="279" spans="1:8" hidden="1" x14ac:dyDescent="0.25">
      <c r="A279" s="4"/>
      <c r="B279" s="4"/>
      <c r="C279" s="4"/>
      <c r="D279" s="4"/>
      <c r="E279" s="4"/>
      <c r="F279" s="4"/>
      <c r="G279" s="754"/>
      <c r="H279" s="4"/>
    </row>
    <row r="280" spans="1:8" hidden="1" x14ac:dyDescent="0.25">
      <c r="A280" s="4"/>
      <c r="B280" s="4"/>
      <c r="C280" s="4"/>
      <c r="D280" s="4"/>
      <c r="E280" s="4"/>
      <c r="F280" s="4"/>
      <c r="G280" s="754"/>
      <c r="H280" s="4"/>
    </row>
    <row r="281" spans="1:8" hidden="1" x14ac:dyDescent="0.25">
      <c r="A281" s="4"/>
      <c r="B281" s="4"/>
      <c r="C281" s="4"/>
      <c r="D281" s="4"/>
      <c r="E281" s="4"/>
      <c r="F281" s="4"/>
      <c r="G281" s="754"/>
      <c r="H281" s="4"/>
    </row>
    <row r="282" spans="1:8" hidden="1" x14ac:dyDescent="0.25">
      <c r="A282" s="4"/>
      <c r="B282" s="4"/>
      <c r="C282" s="4"/>
      <c r="D282" s="4"/>
      <c r="E282" s="4"/>
      <c r="F282" s="4"/>
      <c r="G282" s="754"/>
      <c r="H282" s="4"/>
    </row>
    <row r="283" spans="1:8" hidden="1" x14ac:dyDescent="0.25">
      <c r="A283" s="4"/>
      <c r="B283" s="4"/>
      <c r="C283" s="4"/>
      <c r="D283" s="4"/>
      <c r="E283" s="4"/>
      <c r="F283" s="4"/>
      <c r="G283" s="754"/>
      <c r="H283" s="4"/>
    </row>
    <row r="284" spans="1:8" hidden="1" x14ac:dyDescent="0.25">
      <c r="A284" s="4"/>
      <c r="B284" s="4"/>
      <c r="C284" s="4"/>
      <c r="D284" s="4"/>
      <c r="E284" s="4"/>
      <c r="F284" s="4"/>
      <c r="G284" s="754"/>
      <c r="H284" s="4"/>
    </row>
    <row r="285" spans="1:8" hidden="1" x14ac:dyDescent="0.25">
      <c r="A285" s="4"/>
      <c r="B285" s="4"/>
      <c r="C285" s="4"/>
      <c r="D285" s="4"/>
      <c r="E285" s="4"/>
      <c r="F285" s="4"/>
      <c r="G285" s="754"/>
      <c r="H285" s="4"/>
    </row>
    <row r="286" spans="1:8" hidden="1" x14ac:dyDescent="0.25">
      <c r="A286" s="4"/>
      <c r="B286" s="4"/>
      <c r="C286" s="4"/>
      <c r="D286" s="4"/>
      <c r="E286" s="4"/>
      <c r="F286" s="4"/>
      <c r="G286" s="754"/>
      <c r="H286" s="4"/>
    </row>
    <row r="287" spans="1:8" hidden="1" x14ac:dyDescent="0.25">
      <c r="A287" s="4"/>
      <c r="B287" s="4"/>
      <c r="C287" s="4"/>
      <c r="D287" s="4"/>
      <c r="E287" s="4"/>
      <c r="F287" s="4"/>
      <c r="G287" s="754"/>
      <c r="H287" s="4"/>
    </row>
    <row r="288" spans="1:8" hidden="1" x14ac:dyDescent="0.25">
      <c r="A288" s="4"/>
      <c r="B288" s="4"/>
      <c r="C288" s="4"/>
      <c r="D288" s="4"/>
      <c r="E288" s="4"/>
      <c r="F288" s="4"/>
      <c r="G288" s="754"/>
      <c r="H288" s="4"/>
    </row>
    <row r="289" spans="1:8" hidden="1" x14ac:dyDescent="0.25">
      <c r="A289" s="4"/>
      <c r="B289" s="4"/>
      <c r="C289" s="4"/>
      <c r="D289" s="4"/>
      <c r="E289" s="4"/>
      <c r="F289" s="4"/>
      <c r="G289" s="754"/>
      <c r="H289" s="4"/>
    </row>
    <row r="290" spans="1:8" hidden="1" x14ac:dyDescent="0.25">
      <c r="A290" s="4"/>
      <c r="B290" s="4"/>
      <c r="C290" s="4"/>
      <c r="D290" s="4"/>
      <c r="E290" s="4"/>
      <c r="F290" s="4"/>
      <c r="G290" s="754"/>
      <c r="H290" s="4"/>
    </row>
    <row r="291" spans="1:8" hidden="1" x14ac:dyDescent="0.25">
      <c r="A291" s="4"/>
      <c r="B291" s="4"/>
      <c r="C291" s="4"/>
      <c r="D291" s="4"/>
      <c r="E291" s="4"/>
      <c r="F291" s="4"/>
      <c r="G291" s="754"/>
      <c r="H291" s="4"/>
    </row>
    <row r="292" spans="1:8" hidden="1" x14ac:dyDescent="0.25">
      <c r="A292" s="4"/>
      <c r="B292" s="4"/>
      <c r="C292" s="4"/>
      <c r="D292" s="4"/>
      <c r="E292" s="4"/>
      <c r="F292" s="4"/>
      <c r="G292" s="754"/>
      <c r="H292" s="4"/>
    </row>
    <row r="293" spans="1:8" hidden="1" x14ac:dyDescent="0.25">
      <c r="A293" s="4"/>
      <c r="B293" s="4"/>
      <c r="C293" s="4"/>
      <c r="D293" s="4"/>
      <c r="E293" s="4"/>
      <c r="F293" s="4"/>
      <c r="G293" s="754"/>
      <c r="H293" s="4"/>
    </row>
    <row r="294" spans="1:8" hidden="1" x14ac:dyDescent="0.25">
      <c r="A294" s="4"/>
      <c r="B294" s="4"/>
      <c r="C294" s="4"/>
      <c r="D294" s="4"/>
      <c r="E294" s="4"/>
      <c r="F294" s="4"/>
      <c r="G294" s="754"/>
      <c r="H294" s="4"/>
    </row>
    <row r="295" spans="1:8" hidden="1" x14ac:dyDescent="0.25">
      <c r="A295" s="4"/>
      <c r="B295" s="4"/>
      <c r="C295" s="4"/>
      <c r="D295" s="4"/>
      <c r="E295" s="4"/>
      <c r="F295" s="4"/>
      <c r="G295" s="754"/>
      <c r="H295" s="4"/>
    </row>
    <row r="296" spans="1:8" hidden="1" x14ac:dyDescent="0.25">
      <c r="A296" s="4"/>
      <c r="B296" s="4"/>
      <c r="C296" s="4"/>
      <c r="D296" s="4"/>
      <c r="E296" s="4"/>
      <c r="F296" s="4"/>
      <c r="G296" s="754"/>
      <c r="H296" s="4"/>
    </row>
    <row r="297" spans="1:8" hidden="1" x14ac:dyDescent="0.25">
      <c r="A297" s="4"/>
      <c r="B297" s="4"/>
      <c r="C297" s="4"/>
      <c r="D297" s="4"/>
      <c r="E297" s="4"/>
      <c r="F297" s="4"/>
      <c r="G297" s="754"/>
      <c r="H297" s="4"/>
    </row>
    <row r="298" spans="1:8" hidden="1" x14ac:dyDescent="0.25">
      <c r="A298" s="4"/>
      <c r="B298" s="4"/>
      <c r="C298" s="4"/>
      <c r="D298" s="4"/>
      <c r="E298" s="4"/>
      <c r="F298" s="4"/>
      <c r="G298" s="754"/>
      <c r="H298" s="4"/>
    </row>
    <row r="299" spans="1:8" hidden="1" x14ac:dyDescent="0.25">
      <c r="A299" s="4"/>
      <c r="B299" s="4"/>
      <c r="C299" s="4"/>
      <c r="D299" s="4"/>
      <c r="E299" s="4"/>
      <c r="F299" s="4"/>
      <c r="G299" s="754"/>
      <c r="H299" s="4"/>
    </row>
    <row r="300" spans="1:8" hidden="1" x14ac:dyDescent="0.25">
      <c r="A300" s="4"/>
      <c r="B300" s="4"/>
      <c r="C300" s="4"/>
      <c r="D300" s="4"/>
      <c r="E300" s="4"/>
      <c r="F300" s="4"/>
      <c r="G300" s="754"/>
      <c r="H300" s="4"/>
    </row>
    <row r="301" spans="1:8" hidden="1" x14ac:dyDescent="0.25">
      <c r="A301" s="4"/>
      <c r="B301" s="4"/>
      <c r="C301" s="4"/>
      <c r="D301" s="4"/>
      <c r="E301" s="4"/>
      <c r="F301" s="4"/>
      <c r="G301" s="754"/>
      <c r="H301" s="4"/>
    </row>
    <row r="302" spans="1:8" hidden="1" x14ac:dyDescent="0.25">
      <c r="A302" s="4"/>
      <c r="B302" s="4"/>
      <c r="C302" s="4"/>
      <c r="D302" s="4"/>
      <c r="E302" s="4"/>
      <c r="F302" s="4"/>
      <c r="G302" s="754"/>
      <c r="H302" s="4"/>
    </row>
    <row r="303" spans="1:8" hidden="1" x14ac:dyDescent="0.25">
      <c r="A303" s="4"/>
      <c r="B303" s="4"/>
      <c r="C303" s="4"/>
      <c r="D303" s="4"/>
      <c r="E303" s="4"/>
      <c r="F303" s="4"/>
      <c r="G303" s="754"/>
      <c r="H303" s="4"/>
    </row>
    <row r="304" spans="1:8" hidden="1" x14ac:dyDescent="0.25">
      <c r="A304" s="4"/>
      <c r="B304" s="4"/>
      <c r="C304" s="4"/>
      <c r="D304" s="4"/>
      <c r="E304" s="4"/>
      <c r="F304" s="4"/>
      <c r="G304" s="754"/>
      <c r="H304" s="4"/>
    </row>
    <row r="305" spans="1:8" hidden="1" x14ac:dyDescent="0.25">
      <c r="A305" s="4"/>
      <c r="B305" s="4"/>
      <c r="C305" s="4"/>
      <c r="D305" s="4"/>
      <c r="E305" s="4"/>
      <c r="F305" s="4"/>
      <c r="G305" s="754"/>
      <c r="H305" s="4"/>
    </row>
    <row r="306" spans="1:8" hidden="1" x14ac:dyDescent="0.25">
      <c r="A306" s="4"/>
      <c r="B306" s="4"/>
      <c r="C306" s="4"/>
      <c r="D306" s="4"/>
      <c r="E306" s="4"/>
      <c r="F306" s="4"/>
      <c r="G306" s="754"/>
      <c r="H306" s="4"/>
    </row>
    <row r="307" spans="1:8" hidden="1" x14ac:dyDescent="0.25">
      <c r="A307" s="4"/>
      <c r="B307" s="4"/>
      <c r="C307" s="4"/>
      <c r="D307" s="4"/>
      <c r="E307" s="4"/>
      <c r="F307" s="4"/>
      <c r="G307" s="754"/>
      <c r="H307" s="4"/>
    </row>
    <row r="308" spans="1:8" hidden="1" x14ac:dyDescent="0.25">
      <c r="A308" s="4"/>
      <c r="B308" s="4"/>
      <c r="C308" s="4"/>
      <c r="D308" s="4"/>
      <c r="E308" s="4"/>
      <c r="F308" s="4"/>
      <c r="G308" s="754"/>
      <c r="H308" s="4"/>
    </row>
    <row r="309" spans="1:8" hidden="1" x14ac:dyDescent="0.25">
      <c r="A309" s="4"/>
      <c r="B309" s="4"/>
      <c r="C309" s="4"/>
      <c r="D309" s="4"/>
      <c r="E309" s="4"/>
      <c r="F309" s="4"/>
      <c r="G309" s="754"/>
      <c r="H309" s="4"/>
    </row>
    <row r="310" spans="1:8" hidden="1" x14ac:dyDescent="0.25">
      <c r="A310" s="4"/>
      <c r="B310" s="4"/>
      <c r="C310" s="4"/>
      <c r="D310" s="4"/>
      <c r="E310" s="4"/>
      <c r="F310" s="4"/>
      <c r="G310" s="754"/>
      <c r="H310" s="4"/>
    </row>
    <row r="311" spans="1:8" hidden="1" x14ac:dyDescent="0.25">
      <c r="A311" s="4"/>
      <c r="B311" s="4"/>
      <c r="C311" s="4"/>
      <c r="D311" s="4"/>
      <c r="E311" s="4"/>
      <c r="F311" s="4"/>
      <c r="G311" s="754"/>
      <c r="H311" s="4"/>
    </row>
    <row r="312" spans="1:8" hidden="1" x14ac:dyDescent="0.25">
      <c r="A312" s="4"/>
      <c r="B312" s="4"/>
      <c r="C312" s="4"/>
      <c r="D312" s="4"/>
      <c r="E312" s="4"/>
      <c r="F312" s="4"/>
      <c r="G312" s="754"/>
      <c r="H312" s="4"/>
    </row>
    <row r="313" spans="1:8" hidden="1" x14ac:dyDescent="0.25">
      <c r="A313" s="4"/>
      <c r="B313" s="4"/>
      <c r="C313" s="4"/>
      <c r="D313" s="4"/>
      <c r="E313" s="4"/>
      <c r="F313" s="4"/>
      <c r="G313" s="754"/>
      <c r="H313" s="4"/>
    </row>
    <row r="314" spans="1:8" hidden="1" x14ac:dyDescent="0.25">
      <c r="A314" s="4"/>
      <c r="B314" s="4"/>
      <c r="C314" s="4"/>
      <c r="D314" s="4"/>
      <c r="E314" s="4"/>
      <c r="F314" s="4"/>
      <c r="G314" s="754"/>
      <c r="H314" s="4"/>
    </row>
    <row r="315" spans="1:8" hidden="1" x14ac:dyDescent="0.25">
      <c r="A315" s="4"/>
      <c r="B315" s="4"/>
      <c r="C315" s="4"/>
      <c r="D315" s="4"/>
      <c r="E315" s="4"/>
      <c r="F315" s="4"/>
      <c r="G315" s="754"/>
      <c r="H315" s="4"/>
    </row>
    <row r="316" spans="1:8" hidden="1" x14ac:dyDescent="0.25">
      <c r="A316" s="4"/>
      <c r="B316" s="4"/>
      <c r="C316" s="4"/>
      <c r="D316" s="4"/>
      <c r="E316" s="4"/>
      <c r="F316" s="4"/>
      <c r="G316" s="754"/>
      <c r="H316" s="4"/>
    </row>
    <row r="317" spans="1:8" hidden="1" x14ac:dyDescent="0.25">
      <c r="A317" s="4"/>
      <c r="B317" s="4"/>
      <c r="C317" s="4"/>
      <c r="D317" s="4"/>
      <c r="E317" s="4"/>
      <c r="F317" s="4"/>
      <c r="G317" s="754"/>
      <c r="H317" s="4"/>
    </row>
    <row r="318" spans="1:8" hidden="1" x14ac:dyDescent="0.25">
      <c r="A318" s="4"/>
      <c r="B318" s="4"/>
      <c r="C318" s="4"/>
      <c r="D318" s="4"/>
      <c r="E318" s="4"/>
      <c r="F318" s="4"/>
      <c r="G318" s="754"/>
      <c r="H318" s="4"/>
    </row>
    <row r="319" spans="1:8" hidden="1" x14ac:dyDescent="0.25">
      <c r="A319" s="4"/>
      <c r="B319" s="4"/>
      <c r="C319" s="4"/>
      <c r="D319" s="4"/>
      <c r="E319" s="4"/>
      <c r="F319" s="4"/>
      <c r="G319" s="754"/>
      <c r="H319" s="4"/>
    </row>
    <row r="320" spans="1:8" hidden="1" x14ac:dyDescent="0.25">
      <c r="A320" s="4"/>
      <c r="B320" s="4"/>
      <c r="C320" s="4"/>
      <c r="D320" s="4"/>
      <c r="E320" s="4"/>
      <c r="F320" s="4"/>
      <c r="G320" s="754"/>
      <c r="H320" s="4"/>
    </row>
    <row r="321" spans="1:8" hidden="1" x14ac:dyDescent="0.25">
      <c r="A321" s="4"/>
      <c r="B321" s="4"/>
      <c r="C321" s="4"/>
      <c r="D321" s="4"/>
      <c r="E321" s="4"/>
      <c r="F321" s="4"/>
      <c r="G321" s="754"/>
      <c r="H321" s="4"/>
    </row>
    <row r="322" spans="1:8" hidden="1" x14ac:dyDescent="0.25">
      <c r="A322" s="4"/>
      <c r="B322" s="4"/>
      <c r="C322" s="4"/>
      <c r="D322" s="4"/>
      <c r="E322" s="4"/>
      <c r="F322" s="4"/>
      <c r="G322" s="754"/>
      <c r="H322" s="4"/>
    </row>
    <row r="323" spans="1:8" hidden="1" x14ac:dyDescent="0.25">
      <c r="A323" s="4"/>
      <c r="B323" s="4"/>
      <c r="C323" s="4"/>
      <c r="D323" s="4"/>
      <c r="E323" s="4"/>
      <c r="F323" s="4"/>
      <c r="G323" s="754"/>
      <c r="H323" s="4"/>
    </row>
    <row r="324" spans="1:8" hidden="1" x14ac:dyDescent="0.25">
      <c r="A324" s="4"/>
      <c r="B324" s="4"/>
      <c r="C324" s="4"/>
      <c r="D324" s="4"/>
      <c r="E324" s="4"/>
      <c r="F324" s="4"/>
      <c r="G324" s="754"/>
      <c r="H324" s="4"/>
    </row>
    <row r="325" spans="1:8" hidden="1" x14ac:dyDescent="0.25">
      <c r="A325" s="4"/>
      <c r="B325" s="4"/>
      <c r="C325" s="4"/>
      <c r="D325" s="4"/>
      <c r="E325" s="4"/>
      <c r="F325" s="4"/>
      <c r="G325" s="754"/>
      <c r="H325" s="4"/>
    </row>
    <row r="326" spans="1:8" hidden="1" x14ac:dyDescent="0.25">
      <c r="A326" s="4"/>
      <c r="B326" s="4"/>
      <c r="C326" s="4"/>
      <c r="D326" s="4"/>
      <c r="E326" s="4"/>
      <c r="F326" s="4"/>
      <c r="G326" s="754"/>
      <c r="H326" s="4"/>
    </row>
    <row r="327" spans="1:8" hidden="1" x14ac:dyDescent="0.25">
      <c r="A327" s="4"/>
      <c r="B327" s="4"/>
      <c r="C327" s="4"/>
      <c r="D327" s="4"/>
      <c r="E327" s="4"/>
      <c r="F327" s="4"/>
      <c r="G327" s="754"/>
      <c r="H327" s="4"/>
    </row>
    <row r="328" spans="1:8" hidden="1" x14ac:dyDescent="0.25">
      <c r="A328" s="4"/>
      <c r="B328" s="4"/>
      <c r="C328" s="4"/>
      <c r="D328" s="4"/>
      <c r="E328" s="4"/>
      <c r="F328" s="4"/>
      <c r="G328" s="754"/>
      <c r="H328" s="4"/>
    </row>
    <row r="329" spans="1:8" hidden="1" x14ac:dyDescent="0.25">
      <c r="A329" s="4"/>
      <c r="B329" s="4"/>
      <c r="C329" s="4"/>
      <c r="D329" s="4"/>
      <c r="E329" s="4"/>
      <c r="F329" s="4"/>
      <c r="G329" s="754"/>
      <c r="H329" s="4"/>
    </row>
    <row r="330" spans="1:8" hidden="1" x14ac:dyDescent="0.25">
      <c r="A330" s="4"/>
      <c r="B330" s="4"/>
      <c r="C330" s="4"/>
      <c r="D330" s="4"/>
      <c r="E330" s="4"/>
      <c r="F330" s="4"/>
      <c r="G330" s="754"/>
      <c r="H330" s="4"/>
    </row>
    <row r="331" spans="1:8" hidden="1" x14ac:dyDescent="0.25">
      <c r="A331" s="4"/>
      <c r="B331" s="4"/>
      <c r="C331" s="4"/>
      <c r="D331" s="4"/>
      <c r="E331" s="4"/>
      <c r="F331" s="4"/>
      <c r="G331" s="754"/>
      <c r="H331" s="4"/>
    </row>
    <row r="332" spans="1:8" hidden="1" x14ac:dyDescent="0.25">
      <c r="A332" s="4"/>
      <c r="B332" s="4"/>
      <c r="C332" s="4"/>
      <c r="D332" s="4"/>
      <c r="E332" s="4"/>
      <c r="F332" s="4"/>
      <c r="G332" s="754"/>
      <c r="H332" s="4"/>
    </row>
    <row r="333" spans="1:8" hidden="1" x14ac:dyDescent="0.25">
      <c r="A333" s="4"/>
      <c r="B333" s="4"/>
      <c r="C333" s="4"/>
      <c r="D333" s="4"/>
      <c r="E333" s="4"/>
      <c r="F333" s="4"/>
      <c r="G333" s="754"/>
      <c r="H333" s="4"/>
    </row>
    <row r="334" spans="1:8" hidden="1" x14ac:dyDescent="0.25">
      <c r="A334" s="4"/>
      <c r="B334" s="4"/>
      <c r="C334" s="4"/>
      <c r="D334" s="4"/>
      <c r="E334" s="4"/>
      <c r="F334" s="4"/>
      <c r="G334" s="754"/>
      <c r="H334" s="4"/>
    </row>
    <row r="335" spans="1:8" hidden="1" x14ac:dyDescent="0.25">
      <c r="A335" s="4"/>
      <c r="B335" s="4"/>
      <c r="C335" s="4"/>
      <c r="D335" s="4"/>
      <c r="E335" s="4"/>
      <c r="F335" s="4"/>
      <c r="G335" s="754"/>
      <c r="H335" s="4"/>
    </row>
    <row r="336" spans="1:8" hidden="1" x14ac:dyDescent="0.25">
      <c r="A336" s="4"/>
      <c r="B336" s="4"/>
      <c r="C336" s="4"/>
      <c r="D336" s="4"/>
      <c r="E336" s="4"/>
      <c r="F336" s="4"/>
      <c r="G336" s="754"/>
      <c r="H336" s="4"/>
    </row>
    <row r="337" spans="1:8" hidden="1" x14ac:dyDescent="0.25">
      <c r="A337" s="4"/>
      <c r="B337" s="4"/>
      <c r="C337" s="4"/>
      <c r="D337" s="4"/>
      <c r="E337" s="4"/>
      <c r="F337" s="4"/>
      <c r="G337" s="754"/>
      <c r="H337" s="4"/>
    </row>
    <row r="338" spans="1:8" hidden="1" x14ac:dyDescent="0.25">
      <c r="A338" s="4"/>
      <c r="B338" s="4"/>
      <c r="C338" s="4"/>
      <c r="D338" s="4"/>
      <c r="E338" s="4"/>
      <c r="F338" s="4"/>
      <c r="G338" s="754"/>
      <c r="H338" s="4"/>
    </row>
    <row r="339" spans="1:8" hidden="1" x14ac:dyDescent="0.25">
      <c r="A339" s="4"/>
      <c r="B339" s="4"/>
      <c r="C339" s="4"/>
      <c r="D339" s="4"/>
      <c r="E339" s="4"/>
      <c r="F339" s="4"/>
      <c r="G339" s="754"/>
      <c r="H339" s="4"/>
    </row>
    <row r="340" spans="1:8" hidden="1" x14ac:dyDescent="0.25">
      <c r="A340" s="4"/>
      <c r="B340" s="4"/>
      <c r="C340" s="4"/>
      <c r="D340" s="4"/>
      <c r="E340" s="4"/>
      <c r="F340" s="4"/>
      <c r="G340" s="754"/>
      <c r="H340" s="4"/>
    </row>
    <row r="341" spans="1:8" hidden="1" x14ac:dyDescent="0.25">
      <c r="A341" s="4"/>
      <c r="B341" s="4"/>
      <c r="C341" s="4"/>
      <c r="D341" s="4"/>
      <c r="E341" s="4"/>
      <c r="F341" s="4"/>
      <c r="G341" s="754"/>
      <c r="H341" s="4"/>
    </row>
    <row r="342" spans="1:8" hidden="1" x14ac:dyDescent="0.25">
      <c r="A342" s="4"/>
      <c r="B342" s="4"/>
      <c r="C342" s="4"/>
      <c r="D342" s="4"/>
      <c r="E342" s="4"/>
      <c r="F342" s="4"/>
      <c r="G342" s="754"/>
      <c r="H342" s="4"/>
    </row>
    <row r="343" spans="1:8" hidden="1" x14ac:dyDescent="0.25">
      <c r="A343" s="4"/>
      <c r="B343" s="4"/>
      <c r="C343" s="4"/>
      <c r="D343" s="4"/>
      <c r="E343" s="4"/>
      <c r="F343" s="4"/>
      <c r="G343" s="754"/>
      <c r="H343" s="4"/>
    </row>
    <row r="344" spans="1:8" hidden="1" x14ac:dyDescent="0.25">
      <c r="A344" s="4"/>
      <c r="B344" s="4"/>
      <c r="C344" s="4"/>
      <c r="D344" s="4"/>
      <c r="E344" s="4"/>
      <c r="F344" s="4"/>
      <c r="G344" s="754"/>
      <c r="H344" s="4"/>
    </row>
    <row r="345" spans="1:8" hidden="1" x14ac:dyDescent="0.25">
      <c r="A345" s="4"/>
      <c r="B345" s="4"/>
      <c r="C345" s="4"/>
      <c r="D345" s="4"/>
      <c r="E345" s="4"/>
      <c r="F345" s="4"/>
      <c r="G345" s="754"/>
      <c r="H345" s="4"/>
    </row>
    <row r="346" spans="1:8" hidden="1" x14ac:dyDescent="0.25">
      <c r="A346" s="4"/>
      <c r="B346" s="4"/>
      <c r="C346" s="4"/>
      <c r="D346" s="4"/>
      <c r="E346" s="4"/>
      <c r="F346" s="4"/>
      <c r="G346" s="754"/>
      <c r="H346" s="4"/>
    </row>
    <row r="347" spans="1:8" hidden="1" x14ac:dyDescent="0.25">
      <c r="A347" s="4"/>
      <c r="B347" s="4"/>
      <c r="C347" s="4"/>
      <c r="D347" s="4"/>
      <c r="E347" s="4"/>
      <c r="F347" s="4"/>
      <c r="G347" s="754"/>
      <c r="H347" s="4"/>
    </row>
    <row r="348" spans="1:8" hidden="1" x14ac:dyDescent="0.25">
      <c r="A348" s="4"/>
      <c r="B348" s="4"/>
      <c r="C348" s="4"/>
      <c r="D348" s="4"/>
      <c r="E348" s="4"/>
      <c r="F348" s="4"/>
      <c r="G348" s="754"/>
      <c r="H348" s="4"/>
    </row>
    <row r="349" spans="1:8" hidden="1" x14ac:dyDescent="0.25">
      <c r="A349" s="4"/>
      <c r="B349" s="4"/>
      <c r="C349" s="4"/>
      <c r="D349" s="4"/>
      <c r="E349" s="4"/>
      <c r="F349" s="4"/>
      <c r="G349" s="754"/>
      <c r="H349" s="4"/>
    </row>
    <row r="350" spans="1:8" hidden="1" x14ac:dyDescent="0.25">
      <c r="A350" s="4"/>
      <c r="B350" s="4"/>
      <c r="C350" s="4"/>
      <c r="D350" s="4"/>
      <c r="E350" s="4"/>
      <c r="F350" s="4"/>
      <c r="G350" s="754"/>
      <c r="H350" s="4"/>
    </row>
    <row r="351" spans="1:8" hidden="1" x14ac:dyDescent="0.25">
      <c r="A351" s="4"/>
      <c r="B351" s="4"/>
      <c r="C351" s="4"/>
      <c r="D351" s="4"/>
      <c r="E351" s="4"/>
      <c r="F351" s="4"/>
      <c r="G351" s="754"/>
      <c r="H351" s="4"/>
    </row>
    <row r="352" spans="1:8" hidden="1" x14ac:dyDescent="0.25">
      <c r="A352" s="4"/>
      <c r="B352" s="4"/>
      <c r="C352" s="4"/>
      <c r="D352" s="4"/>
      <c r="E352" s="4"/>
      <c r="F352" s="4"/>
      <c r="G352" s="754"/>
      <c r="H352" s="4"/>
    </row>
    <row r="353" spans="1:8" hidden="1" x14ac:dyDescent="0.25">
      <c r="A353" s="4"/>
      <c r="B353" s="4"/>
      <c r="C353" s="4"/>
      <c r="D353" s="4"/>
      <c r="E353" s="4"/>
      <c r="F353" s="4"/>
      <c r="G353" s="754"/>
      <c r="H353" s="4"/>
    </row>
    <row r="354" spans="1:8" hidden="1" x14ac:dyDescent="0.25">
      <c r="A354" s="4"/>
      <c r="B354" s="4"/>
      <c r="C354" s="4"/>
      <c r="D354" s="4"/>
      <c r="E354" s="4"/>
      <c r="F354" s="4"/>
      <c r="G354" s="754"/>
      <c r="H354" s="4"/>
    </row>
    <row r="355" spans="1:8" hidden="1" x14ac:dyDescent="0.25">
      <c r="A355" s="4"/>
      <c r="B355" s="4"/>
      <c r="C355" s="4"/>
      <c r="D355" s="4"/>
      <c r="E355" s="4"/>
      <c r="F355" s="4"/>
      <c r="G355" s="754"/>
      <c r="H355" s="4"/>
    </row>
    <row r="356" spans="1:8" hidden="1" x14ac:dyDescent="0.25">
      <c r="A356" s="4"/>
      <c r="B356" s="4"/>
      <c r="C356" s="4"/>
      <c r="D356" s="4"/>
      <c r="E356" s="4"/>
      <c r="F356" s="4"/>
      <c r="G356" s="754"/>
      <c r="H356" s="4"/>
    </row>
    <row r="357" spans="1:8" hidden="1" x14ac:dyDescent="0.25">
      <c r="A357" s="4"/>
      <c r="B357" s="4"/>
      <c r="C357" s="4"/>
      <c r="D357" s="4"/>
      <c r="E357" s="4"/>
      <c r="F357" s="4"/>
      <c r="G357" s="754"/>
      <c r="H357" s="4"/>
    </row>
    <row r="358" spans="1:8" hidden="1" x14ac:dyDescent="0.25">
      <c r="A358" s="4"/>
      <c r="B358" s="4"/>
      <c r="C358" s="4"/>
      <c r="D358" s="4"/>
      <c r="E358" s="4"/>
      <c r="F358" s="4"/>
      <c r="G358" s="754"/>
      <c r="H358" s="4"/>
    </row>
    <row r="359" spans="1:8" hidden="1" x14ac:dyDescent="0.25">
      <c r="A359" s="4"/>
      <c r="B359" s="4"/>
      <c r="C359" s="4"/>
      <c r="D359" s="4"/>
      <c r="E359" s="4"/>
      <c r="F359" s="4"/>
      <c r="G359" s="754"/>
      <c r="H359" s="4"/>
    </row>
    <row r="360" spans="1:8" hidden="1" x14ac:dyDescent="0.25">
      <c r="A360" s="4"/>
      <c r="B360" s="4"/>
      <c r="C360" s="4"/>
      <c r="D360" s="4"/>
      <c r="E360" s="4"/>
      <c r="F360" s="4"/>
      <c r="G360" s="754"/>
      <c r="H360" s="4"/>
    </row>
    <row r="361" spans="1:8" hidden="1" x14ac:dyDescent="0.25">
      <c r="A361" s="4"/>
      <c r="B361" s="4"/>
      <c r="C361" s="4"/>
      <c r="D361" s="4"/>
      <c r="E361" s="4"/>
      <c r="F361" s="4"/>
      <c r="G361" s="754"/>
      <c r="H361" s="4"/>
    </row>
    <row r="362" spans="1:8" hidden="1" x14ac:dyDescent="0.25">
      <c r="A362" s="4"/>
      <c r="B362" s="4"/>
      <c r="C362" s="4"/>
      <c r="D362" s="4"/>
      <c r="E362" s="4"/>
      <c r="F362" s="4"/>
      <c r="G362" s="754"/>
      <c r="H362" s="4"/>
    </row>
    <row r="363" spans="1:8" hidden="1" x14ac:dyDescent="0.25">
      <c r="A363" s="4"/>
      <c r="B363" s="4"/>
      <c r="C363" s="4"/>
      <c r="D363" s="4"/>
      <c r="E363" s="4"/>
      <c r="F363" s="4"/>
      <c r="G363" s="754"/>
      <c r="H363" s="4"/>
    </row>
    <row r="364" spans="1:8" hidden="1" x14ac:dyDescent="0.25">
      <c r="A364" s="4"/>
      <c r="B364" s="4"/>
      <c r="C364" s="4"/>
      <c r="D364" s="4"/>
      <c r="E364" s="4"/>
      <c r="F364" s="4"/>
      <c r="G364" s="754"/>
      <c r="H364" s="4"/>
    </row>
    <row r="365" spans="1:8" hidden="1" x14ac:dyDescent="0.25">
      <c r="A365" s="4"/>
      <c r="B365" s="4"/>
      <c r="C365" s="4"/>
      <c r="D365" s="4"/>
      <c r="E365" s="4"/>
      <c r="F365" s="4"/>
      <c r="G365" s="754"/>
      <c r="H365" s="4"/>
    </row>
    <row r="366" spans="1:8" hidden="1" x14ac:dyDescent="0.25">
      <c r="A366" s="4"/>
      <c r="B366" s="4"/>
      <c r="C366" s="4"/>
      <c r="D366" s="4"/>
      <c r="E366" s="4"/>
      <c r="F366" s="4"/>
      <c r="G366" s="754"/>
      <c r="H366" s="4"/>
    </row>
    <row r="367" spans="1:8" hidden="1" x14ac:dyDescent="0.25">
      <c r="A367" s="4"/>
      <c r="B367" s="4"/>
      <c r="C367" s="4"/>
      <c r="D367" s="4"/>
      <c r="E367" s="4"/>
      <c r="F367" s="4"/>
      <c r="G367" s="754"/>
      <c r="H367" s="4"/>
    </row>
    <row r="368" spans="1:8" hidden="1" x14ac:dyDescent="0.25">
      <c r="A368" s="4"/>
      <c r="B368" s="4"/>
      <c r="C368" s="4"/>
      <c r="D368" s="4"/>
      <c r="E368" s="4"/>
      <c r="F368" s="4"/>
      <c r="G368" s="754"/>
      <c r="H368" s="4"/>
    </row>
    <row r="369" spans="1:8" hidden="1" x14ac:dyDescent="0.25">
      <c r="A369" s="4"/>
      <c r="B369" s="4"/>
      <c r="C369" s="4"/>
      <c r="D369" s="4"/>
      <c r="E369" s="4"/>
      <c r="F369" s="4"/>
      <c r="G369" s="754"/>
      <c r="H369" s="4"/>
    </row>
    <row r="370" spans="1:8" hidden="1" x14ac:dyDescent="0.25">
      <c r="A370" s="4"/>
      <c r="B370" s="4"/>
      <c r="C370" s="4"/>
      <c r="D370" s="4"/>
      <c r="E370" s="4"/>
      <c r="F370" s="4"/>
      <c r="G370" s="754"/>
      <c r="H370" s="4"/>
    </row>
    <row r="371" spans="1:8" hidden="1" x14ac:dyDescent="0.25">
      <c r="A371" s="4"/>
      <c r="B371" s="4"/>
      <c r="C371" s="4"/>
      <c r="D371" s="4"/>
      <c r="E371" s="4"/>
      <c r="F371" s="4"/>
      <c r="G371" s="754"/>
      <c r="H371" s="4"/>
    </row>
    <row r="372" spans="1:8" hidden="1" x14ac:dyDescent="0.25">
      <c r="A372" s="4"/>
      <c r="B372" s="4"/>
      <c r="C372" s="4"/>
      <c r="D372" s="4"/>
      <c r="E372" s="4"/>
      <c r="F372" s="4"/>
      <c r="G372" s="754"/>
      <c r="H372" s="4"/>
    </row>
    <row r="373" spans="1:8" hidden="1" x14ac:dyDescent="0.25">
      <c r="A373" s="4"/>
      <c r="B373" s="4"/>
      <c r="C373" s="4"/>
      <c r="D373" s="4"/>
      <c r="E373" s="4"/>
      <c r="F373" s="4"/>
      <c r="G373" s="754"/>
      <c r="H373" s="4"/>
    </row>
    <row r="374" spans="1:8" hidden="1" x14ac:dyDescent="0.25">
      <c r="A374" s="4"/>
      <c r="B374" s="4"/>
      <c r="C374" s="4"/>
      <c r="D374" s="4"/>
      <c r="E374" s="4"/>
      <c r="F374" s="4"/>
      <c r="G374" s="754"/>
      <c r="H374" s="4"/>
    </row>
    <row r="375" spans="1:8" hidden="1" x14ac:dyDescent="0.25">
      <c r="A375" s="4"/>
      <c r="B375" s="4"/>
      <c r="C375" s="4"/>
      <c r="D375" s="4"/>
      <c r="E375" s="4"/>
      <c r="F375" s="4"/>
      <c r="G375" s="754"/>
      <c r="H375" s="4"/>
    </row>
    <row r="376" spans="1:8" hidden="1" x14ac:dyDescent="0.25">
      <c r="A376" s="4"/>
      <c r="B376" s="4"/>
      <c r="C376" s="4"/>
      <c r="D376" s="4"/>
      <c r="E376" s="4"/>
      <c r="F376" s="4"/>
      <c r="G376" s="754"/>
      <c r="H376" s="4"/>
    </row>
    <row r="377" spans="1:8" hidden="1" x14ac:dyDescent="0.25">
      <c r="A377" s="4"/>
      <c r="B377" s="4"/>
      <c r="C377" s="4"/>
      <c r="D377" s="4"/>
      <c r="E377" s="4"/>
      <c r="F377" s="4"/>
      <c r="G377" s="754"/>
      <c r="H377" s="4"/>
    </row>
    <row r="378" spans="1:8" hidden="1" x14ac:dyDescent="0.25">
      <c r="A378" s="4"/>
      <c r="B378" s="4"/>
      <c r="C378" s="4"/>
      <c r="D378" s="4"/>
      <c r="E378" s="4"/>
      <c r="F378" s="4"/>
      <c r="G378" s="754"/>
      <c r="H378" s="4"/>
    </row>
    <row r="379" spans="1:8" hidden="1" x14ac:dyDescent="0.25">
      <c r="A379" s="4"/>
      <c r="B379" s="4"/>
      <c r="C379" s="4"/>
      <c r="D379" s="4"/>
      <c r="E379" s="4"/>
      <c r="F379" s="4"/>
      <c r="G379" s="754"/>
      <c r="H379" s="4"/>
    </row>
    <row r="380" spans="1:8" hidden="1" x14ac:dyDescent="0.25">
      <c r="A380" s="4"/>
      <c r="B380" s="4"/>
      <c r="C380" s="4"/>
      <c r="D380" s="4"/>
      <c r="E380" s="4"/>
      <c r="F380" s="4"/>
      <c r="G380" s="754"/>
      <c r="H380" s="4"/>
    </row>
    <row r="381" spans="1:8" hidden="1" x14ac:dyDescent="0.25">
      <c r="A381" s="4"/>
      <c r="B381" s="4"/>
      <c r="C381" s="4"/>
      <c r="D381" s="4"/>
      <c r="E381" s="4"/>
      <c r="F381" s="4"/>
      <c r="G381" s="754"/>
      <c r="H381" s="4"/>
    </row>
    <row r="382" spans="1:8" hidden="1" x14ac:dyDescent="0.25">
      <c r="A382" s="4"/>
      <c r="B382" s="4"/>
      <c r="C382" s="4"/>
      <c r="D382" s="4"/>
      <c r="E382" s="4"/>
      <c r="F382" s="4"/>
      <c r="G382" s="754"/>
      <c r="H382" s="4"/>
    </row>
    <row r="383" spans="1:8" hidden="1" x14ac:dyDescent="0.25">
      <c r="A383" s="4"/>
      <c r="B383" s="4"/>
      <c r="C383" s="4"/>
      <c r="D383" s="4"/>
      <c r="E383" s="4"/>
      <c r="F383" s="4"/>
      <c r="G383" s="754"/>
      <c r="H383" s="4"/>
    </row>
    <row r="384" spans="1:8" hidden="1" x14ac:dyDescent="0.25">
      <c r="A384" s="4"/>
      <c r="B384" s="4"/>
      <c r="C384" s="4"/>
      <c r="D384" s="4"/>
      <c r="E384" s="4"/>
      <c r="F384" s="4"/>
      <c r="G384" s="754"/>
      <c r="H384" s="4"/>
    </row>
    <row r="385" spans="1:8" hidden="1" x14ac:dyDescent="0.25">
      <c r="A385" s="4"/>
      <c r="B385" s="4"/>
      <c r="C385" s="4"/>
      <c r="D385" s="4"/>
      <c r="E385" s="4"/>
      <c r="F385" s="4"/>
      <c r="G385" s="754"/>
      <c r="H385" s="4"/>
    </row>
    <row r="386" spans="1:8" hidden="1" x14ac:dyDescent="0.25">
      <c r="A386" s="4"/>
      <c r="B386" s="4"/>
      <c r="C386" s="4"/>
      <c r="D386" s="4"/>
      <c r="E386" s="4"/>
      <c r="F386" s="4"/>
      <c r="G386" s="754"/>
      <c r="H386" s="4"/>
    </row>
    <row r="387" spans="1:8" hidden="1" x14ac:dyDescent="0.25">
      <c r="A387" s="4"/>
      <c r="B387" s="4"/>
      <c r="C387" s="4"/>
      <c r="D387" s="4"/>
      <c r="E387" s="4"/>
      <c r="F387" s="4"/>
      <c r="G387" s="754"/>
      <c r="H387" s="4"/>
    </row>
    <row r="388" spans="1:8" hidden="1" x14ac:dyDescent="0.25">
      <c r="A388" s="4"/>
      <c r="B388" s="4"/>
      <c r="C388" s="4"/>
      <c r="D388" s="4"/>
      <c r="E388" s="4"/>
      <c r="F388" s="4"/>
      <c r="G388" s="754"/>
      <c r="H388" s="4"/>
    </row>
    <row r="389" spans="1:8" hidden="1" x14ac:dyDescent="0.25">
      <c r="A389" s="4"/>
      <c r="B389" s="4"/>
      <c r="C389" s="4"/>
      <c r="D389" s="4"/>
      <c r="E389" s="4"/>
      <c r="F389" s="4"/>
      <c r="G389" s="754"/>
      <c r="H389" s="4"/>
    </row>
    <row r="390" spans="1:8" hidden="1" x14ac:dyDescent="0.25">
      <c r="A390" s="4"/>
      <c r="B390" s="4"/>
      <c r="C390" s="4"/>
      <c r="D390" s="4"/>
      <c r="E390" s="4"/>
      <c r="F390" s="4"/>
      <c r="G390" s="754"/>
      <c r="H390" s="4"/>
    </row>
    <row r="391" spans="1:8" hidden="1" x14ac:dyDescent="0.25">
      <c r="A391" s="4"/>
      <c r="B391" s="4"/>
      <c r="C391" s="4"/>
      <c r="D391" s="4"/>
      <c r="E391" s="4"/>
      <c r="F391" s="4"/>
      <c r="G391" s="754"/>
      <c r="H391" s="4"/>
    </row>
    <row r="392" spans="1:8" hidden="1" x14ac:dyDescent="0.25">
      <c r="A392" s="4"/>
      <c r="B392" s="4"/>
      <c r="C392" s="4"/>
      <c r="D392" s="4"/>
      <c r="E392" s="4"/>
      <c r="F392" s="4"/>
      <c r="G392" s="754"/>
      <c r="H392" s="4"/>
    </row>
    <row r="393" spans="1:8" hidden="1" x14ac:dyDescent="0.25">
      <c r="A393" s="4"/>
      <c r="B393" s="4"/>
      <c r="C393" s="4"/>
      <c r="D393" s="4"/>
      <c r="E393" s="4"/>
      <c r="F393" s="4"/>
      <c r="G393" s="754"/>
      <c r="H393" s="4"/>
    </row>
    <row r="394" spans="1:8" hidden="1" x14ac:dyDescent="0.25">
      <c r="A394" s="4"/>
      <c r="B394" s="4"/>
      <c r="C394" s="4"/>
      <c r="D394" s="4"/>
      <c r="E394" s="4"/>
      <c r="F394" s="4"/>
      <c r="G394" s="754"/>
      <c r="H394" s="4"/>
    </row>
    <row r="395" spans="1:8" hidden="1" x14ac:dyDescent="0.25">
      <c r="A395" s="4"/>
      <c r="B395" s="4"/>
      <c r="C395" s="4"/>
      <c r="D395" s="4"/>
      <c r="E395" s="4"/>
      <c r="F395" s="4"/>
      <c r="G395" s="754"/>
      <c r="H395" s="4"/>
    </row>
    <row r="396" spans="1:8" hidden="1" x14ac:dyDescent="0.25">
      <c r="A396" s="4"/>
      <c r="B396" s="4"/>
      <c r="C396" s="4"/>
      <c r="D396" s="4"/>
      <c r="E396" s="4"/>
      <c r="F396" s="4"/>
      <c r="G396" s="754"/>
      <c r="H396" s="4"/>
    </row>
    <row r="397" spans="1:8" hidden="1" x14ac:dyDescent="0.25">
      <c r="A397" s="4"/>
      <c r="B397" s="4"/>
      <c r="C397" s="4"/>
      <c r="D397" s="4"/>
      <c r="E397" s="4"/>
      <c r="F397" s="4"/>
      <c r="G397" s="754"/>
      <c r="H397" s="4"/>
    </row>
    <row r="398" spans="1:8" hidden="1" x14ac:dyDescent="0.25">
      <c r="A398" s="4"/>
      <c r="B398" s="4"/>
      <c r="C398" s="4"/>
      <c r="D398" s="4"/>
      <c r="E398" s="4"/>
      <c r="F398" s="4"/>
      <c r="G398" s="754"/>
      <c r="H398" s="4"/>
    </row>
    <row r="399" spans="1:8" hidden="1" x14ac:dyDescent="0.25">
      <c r="A399" s="4"/>
      <c r="B399" s="4"/>
      <c r="C399" s="4"/>
      <c r="D399" s="4"/>
      <c r="E399" s="4"/>
      <c r="F399" s="4"/>
      <c r="G399" s="754"/>
      <c r="H399" s="4"/>
    </row>
    <row r="400" spans="1:8" hidden="1" x14ac:dyDescent="0.25">
      <c r="A400" s="4"/>
      <c r="B400" s="4"/>
      <c r="C400" s="4"/>
      <c r="D400" s="4"/>
      <c r="E400" s="4"/>
      <c r="F400" s="4"/>
      <c r="G400" s="754"/>
      <c r="H400" s="4"/>
    </row>
    <row r="401" spans="1:8" hidden="1" x14ac:dyDescent="0.25">
      <c r="A401" s="4"/>
      <c r="B401" s="4"/>
      <c r="C401" s="4"/>
      <c r="D401" s="4"/>
      <c r="E401" s="4"/>
      <c r="F401" s="4"/>
      <c r="G401" s="754"/>
      <c r="H401" s="4"/>
    </row>
    <row r="402" spans="1:8" hidden="1" x14ac:dyDescent="0.25">
      <c r="A402" s="4"/>
      <c r="B402" s="4"/>
      <c r="C402" s="4"/>
      <c r="D402" s="4"/>
      <c r="E402" s="4"/>
      <c r="F402" s="4"/>
      <c r="G402" s="754"/>
      <c r="H402" s="4"/>
    </row>
    <row r="403" spans="1:8" hidden="1" x14ac:dyDescent="0.25">
      <c r="A403" s="4"/>
      <c r="B403" s="4"/>
      <c r="C403" s="4"/>
      <c r="D403" s="4"/>
      <c r="E403" s="4"/>
      <c r="F403" s="4"/>
      <c r="G403" s="754"/>
      <c r="H403" s="4"/>
    </row>
    <row r="404" spans="1:8" hidden="1" x14ac:dyDescent="0.25">
      <c r="A404" s="4"/>
      <c r="B404" s="4"/>
      <c r="C404" s="4"/>
      <c r="D404" s="4"/>
      <c r="E404" s="4"/>
      <c r="F404" s="4"/>
      <c r="G404" s="754"/>
      <c r="H404" s="4"/>
    </row>
    <row r="405" spans="1:8" hidden="1" x14ac:dyDescent="0.25">
      <c r="A405" s="4"/>
      <c r="B405" s="4"/>
      <c r="C405" s="4"/>
      <c r="D405" s="4"/>
      <c r="E405" s="4"/>
      <c r="F405" s="4"/>
      <c r="G405" s="754"/>
      <c r="H405" s="4"/>
    </row>
    <row r="406" spans="1:8" hidden="1" x14ac:dyDescent="0.25">
      <c r="A406" s="4"/>
      <c r="B406" s="4"/>
      <c r="C406" s="4"/>
      <c r="D406" s="4"/>
      <c r="E406" s="4"/>
      <c r="F406" s="4"/>
      <c r="G406" s="754"/>
      <c r="H406" s="4"/>
    </row>
    <row r="407" spans="1:8" hidden="1" x14ac:dyDescent="0.25">
      <c r="A407" s="4"/>
      <c r="B407" s="4"/>
      <c r="C407" s="4"/>
      <c r="D407" s="4"/>
      <c r="E407" s="4"/>
      <c r="F407" s="4"/>
      <c r="G407" s="754"/>
      <c r="H407" s="4"/>
    </row>
    <row r="408" spans="1:8" hidden="1" x14ac:dyDescent="0.25">
      <c r="A408" s="4"/>
      <c r="B408" s="4"/>
      <c r="C408" s="4"/>
      <c r="D408" s="4"/>
      <c r="E408" s="4"/>
      <c r="F408" s="4"/>
      <c r="G408" s="754"/>
      <c r="H408" s="4"/>
    </row>
    <row r="409" spans="1:8" hidden="1" x14ac:dyDescent="0.25">
      <c r="A409" s="4"/>
      <c r="B409" s="4"/>
      <c r="C409" s="4"/>
      <c r="D409" s="4"/>
      <c r="E409" s="4"/>
      <c r="F409" s="4"/>
      <c r="G409" s="754"/>
      <c r="H409" s="4"/>
    </row>
    <row r="410" spans="1:8" hidden="1" x14ac:dyDescent="0.25">
      <c r="A410" s="4"/>
      <c r="B410" s="4"/>
      <c r="C410" s="4"/>
      <c r="D410" s="4"/>
      <c r="E410" s="4"/>
      <c r="F410" s="4"/>
      <c r="G410" s="754"/>
      <c r="H410" s="4"/>
    </row>
    <row r="411" spans="1:8" hidden="1" x14ac:dyDescent="0.25">
      <c r="A411" s="4"/>
      <c r="B411" s="4"/>
      <c r="C411" s="4"/>
      <c r="D411" s="4"/>
      <c r="E411" s="4"/>
      <c r="F411" s="4"/>
      <c r="G411" s="754"/>
      <c r="H411" s="4"/>
    </row>
    <row r="412" spans="1:8" hidden="1" x14ac:dyDescent="0.25">
      <c r="A412" s="4"/>
      <c r="B412" s="4"/>
      <c r="C412" s="4"/>
      <c r="D412" s="4"/>
      <c r="E412" s="4"/>
      <c r="F412" s="4"/>
      <c r="G412" s="754"/>
      <c r="H412" s="4"/>
    </row>
    <row r="413" spans="1:8" hidden="1" x14ac:dyDescent="0.25">
      <c r="A413" s="4"/>
      <c r="B413" s="4"/>
      <c r="C413" s="4"/>
      <c r="D413" s="4"/>
      <c r="E413" s="4"/>
      <c r="F413" s="4"/>
      <c r="G413" s="754"/>
      <c r="H413" s="4"/>
    </row>
    <row r="414" spans="1:8" hidden="1" x14ac:dyDescent="0.25">
      <c r="A414" s="4"/>
      <c r="B414" s="4"/>
      <c r="C414" s="4"/>
      <c r="D414" s="4"/>
      <c r="E414" s="4"/>
      <c r="F414" s="4"/>
      <c r="G414" s="754"/>
      <c r="H414" s="4"/>
    </row>
    <row r="415" spans="1:8" hidden="1" x14ac:dyDescent="0.25">
      <c r="A415" s="4"/>
      <c r="B415" s="4"/>
      <c r="C415" s="4"/>
      <c r="D415" s="4"/>
      <c r="E415" s="4"/>
      <c r="F415" s="4"/>
      <c r="G415" s="754"/>
      <c r="H415" s="4"/>
    </row>
    <row r="416" spans="1:8" hidden="1" x14ac:dyDescent="0.25">
      <c r="A416" s="4"/>
      <c r="B416" s="4"/>
      <c r="C416" s="4"/>
      <c r="D416" s="4"/>
      <c r="E416" s="4"/>
      <c r="F416" s="4"/>
      <c r="G416" s="754"/>
      <c r="H416" s="4"/>
    </row>
    <row r="417" spans="1:8" hidden="1" x14ac:dyDescent="0.25">
      <c r="A417" s="4"/>
      <c r="B417" s="4"/>
      <c r="C417" s="4"/>
      <c r="D417" s="4"/>
      <c r="E417" s="4"/>
      <c r="F417" s="4"/>
      <c r="G417" s="754"/>
      <c r="H417" s="4"/>
    </row>
    <row r="418" spans="1:8" hidden="1" x14ac:dyDescent="0.25">
      <c r="A418" s="4"/>
      <c r="B418" s="4"/>
      <c r="C418" s="4"/>
      <c r="D418" s="4"/>
      <c r="E418" s="4"/>
      <c r="F418" s="4"/>
      <c r="G418" s="754"/>
      <c r="H418" s="4"/>
    </row>
    <row r="419" spans="1:8" hidden="1" x14ac:dyDescent="0.25">
      <c r="A419" s="4"/>
      <c r="B419" s="4"/>
      <c r="C419" s="4"/>
      <c r="D419" s="4"/>
      <c r="E419" s="4"/>
      <c r="F419" s="4"/>
      <c r="G419" s="754"/>
      <c r="H419" s="4"/>
    </row>
    <row r="420" spans="1:8" hidden="1" x14ac:dyDescent="0.25">
      <c r="A420" s="4"/>
      <c r="B420" s="4"/>
      <c r="C420" s="4"/>
      <c r="D420" s="4"/>
      <c r="E420" s="4"/>
      <c r="F420" s="4"/>
      <c r="G420" s="754"/>
      <c r="H420" s="4"/>
    </row>
    <row r="421" spans="1:8" hidden="1" x14ac:dyDescent="0.25">
      <c r="A421" s="4"/>
      <c r="B421" s="4"/>
      <c r="C421" s="4"/>
      <c r="D421" s="4"/>
      <c r="E421" s="4"/>
      <c r="F421" s="4"/>
      <c r="G421" s="754"/>
      <c r="H421" s="4"/>
    </row>
    <row r="422" spans="1:8" hidden="1" x14ac:dyDescent="0.25">
      <c r="A422" s="4"/>
      <c r="B422" s="4"/>
      <c r="C422" s="4"/>
      <c r="D422" s="4"/>
      <c r="E422" s="4"/>
      <c r="F422" s="4"/>
      <c r="G422" s="754"/>
      <c r="H422" s="4"/>
    </row>
    <row r="423" spans="1:8" hidden="1" x14ac:dyDescent="0.25">
      <c r="A423" s="4"/>
      <c r="B423" s="4"/>
      <c r="C423" s="4"/>
      <c r="D423" s="4"/>
      <c r="E423" s="4"/>
      <c r="F423" s="4"/>
      <c r="G423" s="754"/>
      <c r="H423" s="4"/>
    </row>
    <row r="424" spans="1:8" hidden="1" x14ac:dyDescent="0.25">
      <c r="A424" s="4"/>
      <c r="B424" s="4"/>
      <c r="C424" s="4"/>
      <c r="D424" s="4"/>
      <c r="E424" s="4"/>
      <c r="F424" s="4"/>
      <c r="G424" s="754"/>
      <c r="H424" s="4"/>
    </row>
    <row r="425" spans="1:8" hidden="1" x14ac:dyDescent="0.25">
      <c r="A425" s="4"/>
      <c r="B425" s="4"/>
      <c r="C425" s="4"/>
      <c r="D425" s="4"/>
      <c r="E425" s="4"/>
      <c r="F425" s="4"/>
      <c r="G425" s="754"/>
      <c r="H425" s="4"/>
    </row>
    <row r="426" spans="1:8" hidden="1" x14ac:dyDescent="0.25">
      <c r="A426" s="4"/>
      <c r="B426" s="4"/>
      <c r="C426" s="4"/>
      <c r="D426" s="4"/>
      <c r="E426" s="4"/>
      <c r="F426" s="4"/>
      <c r="G426" s="754"/>
      <c r="H426" s="4"/>
    </row>
    <row r="427" spans="1:8" hidden="1" x14ac:dyDescent="0.25">
      <c r="A427" s="4"/>
      <c r="B427" s="4"/>
      <c r="C427" s="4"/>
      <c r="D427" s="4"/>
      <c r="E427" s="4"/>
      <c r="F427" s="4"/>
      <c r="G427" s="754"/>
      <c r="H427" s="4"/>
    </row>
    <row r="428" spans="1:8" hidden="1" x14ac:dyDescent="0.25">
      <c r="A428" s="4"/>
      <c r="B428" s="4"/>
      <c r="C428" s="4"/>
      <c r="D428" s="4"/>
      <c r="E428" s="4"/>
      <c r="F428" s="4"/>
      <c r="G428" s="754"/>
      <c r="H428" s="4"/>
    </row>
    <row r="429" spans="1:8" hidden="1" x14ac:dyDescent="0.25">
      <c r="A429" s="4"/>
      <c r="B429" s="4"/>
      <c r="C429" s="4"/>
      <c r="D429" s="4"/>
      <c r="E429" s="4"/>
      <c r="F429" s="4"/>
      <c r="G429" s="754"/>
      <c r="H429" s="4"/>
    </row>
    <row r="430" spans="1:8" hidden="1" x14ac:dyDescent="0.25">
      <c r="A430" s="4"/>
      <c r="B430" s="4"/>
      <c r="C430" s="4"/>
      <c r="D430" s="4"/>
      <c r="E430" s="4"/>
      <c r="F430" s="4"/>
      <c r="G430" s="754"/>
      <c r="H430" s="4"/>
    </row>
    <row r="431" spans="1:8" hidden="1" x14ac:dyDescent="0.25">
      <c r="A431" s="4"/>
      <c r="B431" s="4"/>
      <c r="C431" s="4"/>
      <c r="D431" s="4"/>
      <c r="E431" s="4"/>
      <c r="F431" s="4"/>
      <c r="G431" s="754"/>
      <c r="H431" s="4"/>
    </row>
    <row r="432" spans="1:8" hidden="1" x14ac:dyDescent="0.25">
      <c r="A432" s="4"/>
      <c r="B432" s="4"/>
      <c r="C432" s="4"/>
      <c r="D432" s="4"/>
      <c r="E432" s="4"/>
      <c r="F432" s="4"/>
      <c r="G432" s="754"/>
      <c r="H432" s="4"/>
    </row>
    <row r="433" spans="1:8" hidden="1" x14ac:dyDescent="0.25">
      <c r="A433" s="4"/>
      <c r="B433" s="4"/>
      <c r="C433" s="4"/>
      <c r="D433" s="4"/>
      <c r="E433" s="4"/>
      <c r="F433" s="4"/>
      <c r="G433" s="754"/>
      <c r="H433" s="4"/>
    </row>
    <row r="434" spans="1:8" hidden="1" x14ac:dyDescent="0.25">
      <c r="A434" s="4"/>
      <c r="B434" s="4"/>
      <c r="C434" s="4"/>
      <c r="D434" s="4"/>
      <c r="E434" s="4"/>
      <c r="F434" s="4"/>
      <c r="G434" s="754"/>
      <c r="H434" s="4"/>
    </row>
    <row r="435" spans="1:8" hidden="1" x14ac:dyDescent="0.25">
      <c r="A435" s="4"/>
      <c r="B435" s="4"/>
      <c r="C435" s="4"/>
      <c r="D435" s="4"/>
      <c r="E435" s="4"/>
      <c r="F435" s="4"/>
      <c r="G435" s="754"/>
      <c r="H435" s="4"/>
    </row>
    <row r="436" spans="1:8" hidden="1" x14ac:dyDescent="0.25">
      <c r="A436" s="4"/>
      <c r="B436" s="4"/>
      <c r="C436" s="4"/>
      <c r="D436" s="4"/>
      <c r="E436" s="4"/>
      <c r="F436" s="4"/>
      <c r="G436" s="754"/>
      <c r="H436" s="4"/>
    </row>
    <row r="437" spans="1:8" hidden="1" x14ac:dyDescent="0.25">
      <c r="A437" s="4"/>
      <c r="B437" s="4"/>
      <c r="C437" s="4"/>
      <c r="D437" s="4"/>
      <c r="E437" s="4"/>
      <c r="F437" s="4"/>
      <c r="G437" s="754"/>
      <c r="H437" s="4"/>
    </row>
    <row r="438" spans="1:8" hidden="1" x14ac:dyDescent="0.25">
      <c r="A438" s="4"/>
      <c r="B438" s="4"/>
      <c r="C438" s="4"/>
      <c r="D438" s="4"/>
      <c r="E438" s="4"/>
      <c r="F438" s="4"/>
      <c r="G438" s="754"/>
      <c r="H438" s="4"/>
    </row>
    <row r="439" spans="1:8" hidden="1" x14ac:dyDescent="0.25">
      <c r="A439" s="4"/>
      <c r="B439" s="4"/>
      <c r="C439" s="4"/>
      <c r="D439" s="4"/>
      <c r="E439" s="4"/>
      <c r="F439" s="4"/>
      <c r="G439" s="754"/>
      <c r="H439" s="4"/>
    </row>
    <row r="440" spans="1:8" hidden="1" x14ac:dyDescent="0.25">
      <c r="A440" s="4"/>
      <c r="B440" s="4"/>
      <c r="C440" s="4"/>
      <c r="D440" s="4"/>
      <c r="E440" s="4"/>
      <c r="F440" s="4"/>
      <c r="G440" s="754"/>
      <c r="H440" s="4"/>
    </row>
    <row r="441" spans="1:8" hidden="1" x14ac:dyDescent="0.25">
      <c r="A441" s="4"/>
      <c r="B441" s="4"/>
      <c r="C441" s="4"/>
      <c r="D441" s="4"/>
      <c r="E441" s="4"/>
      <c r="F441" s="4"/>
      <c r="G441" s="754"/>
      <c r="H441" s="4"/>
    </row>
    <row r="442" spans="1:8" hidden="1" x14ac:dyDescent="0.25">
      <c r="A442" s="4"/>
      <c r="B442" s="4"/>
      <c r="C442" s="4"/>
      <c r="D442" s="4"/>
      <c r="E442" s="4"/>
      <c r="F442" s="4"/>
      <c r="G442" s="754"/>
      <c r="H442" s="4"/>
    </row>
    <row r="443" spans="1:8" hidden="1" x14ac:dyDescent="0.25">
      <c r="A443" s="4"/>
      <c r="B443" s="4"/>
      <c r="C443" s="4"/>
      <c r="D443" s="4"/>
      <c r="E443" s="4"/>
      <c r="F443" s="4"/>
      <c r="G443" s="754"/>
      <c r="H443" s="4"/>
    </row>
    <row r="444" spans="1:8" hidden="1" x14ac:dyDescent="0.25">
      <c r="A444" s="4"/>
      <c r="B444" s="4"/>
      <c r="C444" s="4"/>
      <c r="D444" s="4"/>
      <c r="E444" s="4"/>
      <c r="F444" s="4"/>
      <c r="G444" s="754"/>
      <c r="H444" s="4"/>
    </row>
    <row r="445" spans="1:8" hidden="1" x14ac:dyDescent="0.25">
      <c r="A445" s="4"/>
      <c r="B445" s="4"/>
      <c r="C445" s="4"/>
      <c r="D445" s="4"/>
      <c r="E445" s="4"/>
      <c r="F445" s="4"/>
      <c r="G445" s="754"/>
      <c r="H445" s="4"/>
    </row>
    <row r="446" spans="1:8" hidden="1" x14ac:dyDescent="0.25">
      <c r="A446" s="4"/>
      <c r="B446" s="4"/>
      <c r="C446" s="4"/>
      <c r="D446" s="4"/>
      <c r="E446" s="4"/>
      <c r="F446" s="4"/>
      <c r="G446" s="754"/>
      <c r="H446" s="4"/>
    </row>
    <row r="447" spans="1:8" hidden="1" x14ac:dyDescent="0.25">
      <c r="A447" s="4"/>
      <c r="B447" s="4"/>
      <c r="C447" s="4"/>
      <c r="D447" s="4"/>
      <c r="E447" s="4"/>
      <c r="F447" s="4"/>
      <c r="G447" s="754"/>
      <c r="H447" s="4"/>
    </row>
    <row r="448" spans="1:8" hidden="1" x14ac:dyDescent="0.25">
      <c r="A448" s="4"/>
      <c r="B448" s="4"/>
      <c r="C448" s="4"/>
      <c r="D448" s="4"/>
      <c r="E448" s="4"/>
      <c r="F448" s="4"/>
      <c r="G448" s="754"/>
      <c r="H448" s="4"/>
    </row>
    <row r="449" spans="1:8" hidden="1" x14ac:dyDescent="0.25">
      <c r="A449" s="4"/>
      <c r="B449" s="4"/>
      <c r="C449" s="4"/>
      <c r="D449" s="4"/>
      <c r="E449" s="4"/>
      <c r="F449" s="4"/>
      <c r="G449" s="754"/>
      <c r="H449" s="4"/>
    </row>
    <row r="450" spans="1:8" hidden="1" x14ac:dyDescent="0.25">
      <c r="A450" s="4"/>
      <c r="B450" s="4"/>
      <c r="C450" s="4"/>
      <c r="D450" s="4"/>
      <c r="E450" s="4"/>
      <c r="F450" s="4"/>
      <c r="G450" s="754"/>
      <c r="H450" s="4"/>
    </row>
    <row r="451" spans="1:8" hidden="1" x14ac:dyDescent="0.25">
      <c r="A451" s="4"/>
      <c r="B451" s="4"/>
      <c r="C451" s="4"/>
      <c r="D451" s="4"/>
      <c r="E451" s="4"/>
      <c r="F451" s="4"/>
      <c r="G451" s="754"/>
      <c r="H451" s="4"/>
    </row>
    <row r="452" spans="1:8" hidden="1" x14ac:dyDescent="0.25">
      <c r="A452" s="4"/>
      <c r="B452" s="4"/>
      <c r="C452" s="4"/>
      <c r="D452" s="4"/>
      <c r="E452" s="4"/>
      <c r="F452" s="4"/>
      <c r="G452" s="754"/>
      <c r="H452" s="4"/>
    </row>
    <row r="453" spans="1:8" hidden="1" x14ac:dyDescent="0.25">
      <c r="A453" s="4"/>
      <c r="B453" s="4"/>
      <c r="C453" s="4"/>
      <c r="D453" s="4"/>
      <c r="E453" s="4"/>
      <c r="F453" s="4"/>
      <c r="G453" s="754"/>
      <c r="H453" s="4"/>
    </row>
    <row r="454" spans="1:8" hidden="1" x14ac:dyDescent="0.25">
      <c r="A454" s="4"/>
      <c r="B454" s="4"/>
      <c r="C454" s="4"/>
      <c r="D454" s="4"/>
      <c r="E454" s="4"/>
      <c r="F454" s="4"/>
      <c r="G454" s="754"/>
      <c r="H454" s="4"/>
    </row>
    <row r="455" spans="1:8" hidden="1" x14ac:dyDescent="0.25">
      <c r="A455" s="4"/>
      <c r="B455" s="4"/>
      <c r="C455" s="4"/>
      <c r="D455" s="4"/>
      <c r="E455" s="4"/>
      <c r="F455" s="4"/>
      <c r="G455" s="754"/>
      <c r="H455" s="4"/>
    </row>
    <row r="456" spans="1:8" hidden="1" x14ac:dyDescent="0.25">
      <c r="A456" s="4"/>
      <c r="B456" s="4"/>
      <c r="C456" s="4"/>
      <c r="D456" s="4"/>
      <c r="E456" s="4"/>
      <c r="F456" s="4"/>
      <c r="G456" s="754"/>
      <c r="H456" s="4"/>
    </row>
    <row r="457" spans="1:8" hidden="1" x14ac:dyDescent="0.25">
      <c r="A457" s="4"/>
      <c r="B457" s="4"/>
      <c r="C457" s="4"/>
      <c r="D457" s="4"/>
      <c r="E457" s="4"/>
      <c r="F457" s="4"/>
      <c r="G457" s="754"/>
      <c r="H457" s="4"/>
    </row>
    <row r="458" spans="1:8" hidden="1" x14ac:dyDescent="0.25">
      <c r="A458" s="4"/>
      <c r="B458" s="4"/>
      <c r="C458" s="4"/>
      <c r="D458" s="4"/>
      <c r="E458" s="4"/>
      <c r="F458" s="4"/>
      <c r="G458" s="754"/>
      <c r="H458" s="4"/>
    </row>
    <row r="459" spans="1:8" hidden="1" x14ac:dyDescent="0.25">
      <c r="A459" s="4"/>
      <c r="B459" s="4"/>
      <c r="C459" s="4"/>
      <c r="D459" s="4"/>
      <c r="E459" s="4"/>
      <c r="F459" s="4"/>
      <c r="G459" s="754"/>
      <c r="H459" s="4"/>
    </row>
    <row r="460" spans="1:8" hidden="1" x14ac:dyDescent="0.25">
      <c r="A460" s="4"/>
      <c r="B460" s="4"/>
      <c r="C460" s="4"/>
      <c r="D460" s="4"/>
      <c r="E460" s="4"/>
      <c r="F460" s="4"/>
      <c r="G460" s="754"/>
      <c r="H460" s="4"/>
    </row>
    <row r="461" spans="1:8" hidden="1" x14ac:dyDescent="0.25">
      <c r="A461" s="4"/>
      <c r="B461" s="4"/>
      <c r="C461" s="4"/>
      <c r="D461" s="4"/>
      <c r="E461" s="4"/>
      <c r="F461" s="4"/>
      <c r="G461" s="754"/>
      <c r="H461" s="4"/>
    </row>
    <row r="462" spans="1:8" hidden="1" x14ac:dyDescent="0.25">
      <c r="A462" s="4"/>
      <c r="B462" s="4"/>
      <c r="C462" s="4"/>
      <c r="D462" s="4"/>
      <c r="E462" s="4"/>
      <c r="F462" s="4"/>
      <c r="G462" s="754"/>
      <c r="H462" s="4"/>
    </row>
    <row r="463" spans="1:8" hidden="1" x14ac:dyDescent="0.25">
      <c r="A463" s="4"/>
      <c r="B463" s="4"/>
      <c r="C463" s="4"/>
      <c r="D463" s="4"/>
      <c r="E463" s="4"/>
      <c r="F463" s="4"/>
      <c r="G463" s="754"/>
      <c r="H463" s="4"/>
    </row>
    <row r="464" spans="1:8" hidden="1" x14ac:dyDescent="0.25">
      <c r="A464" s="4"/>
      <c r="B464" s="4"/>
      <c r="C464" s="4"/>
      <c r="D464" s="4"/>
      <c r="E464" s="4"/>
      <c r="F464" s="4"/>
      <c r="G464" s="754"/>
      <c r="H464" s="4"/>
    </row>
    <row r="465" spans="1:8" hidden="1" x14ac:dyDescent="0.25">
      <c r="A465" s="4"/>
      <c r="B465" s="4"/>
      <c r="C465" s="4"/>
      <c r="D465" s="4"/>
      <c r="E465" s="4"/>
      <c r="F465" s="4"/>
      <c r="G465" s="754"/>
      <c r="H465" s="4"/>
    </row>
    <row r="466" spans="1:8" hidden="1" x14ac:dyDescent="0.25">
      <c r="A466" s="4"/>
      <c r="B466" s="4"/>
      <c r="C466" s="4"/>
      <c r="D466" s="4"/>
      <c r="E466" s="4"/>
      <c r="F466" s="4"/>
      <c r="G466" s="754"/>
      <c r="H466" s="4"/>
    </row>
    <row r="467" spans="1:8" hidden="1" x14ac:dyDescent="0.25">
      <c r="A467" s="4"/>
      <c r="B467" s="4"/>
      <c r="C467" s="4"/>
      <c r="D467" s="4"/>
      <c r="E467" s="4"/>
      <c r="F467" s="4"/>
      <c r="G467" s="754"/>
      <c r="H467" s="4"/>
    </row>
    <row r="468" spans="1:8" hidden="1" x14ac:dyDescent="0.25">
      <c r="A468" s="4"/>
      <c r="B468" s="4"/>
      <c r="C468" s="4"/>
      <c r="D468" s="4"/>
      <c r="E468" s="4"/>
      <c r="F468" s="4"/>
      <c r="G468" s="754"/>
      <c r="H468" s="4"/>
    </row>
    <row r="469" spans="1:8" hidden="1" x14ac:dyDescent="0.25">
      <c r="A469" s="4"/>
      <c r="B469" s="4"/>
      <c r="C469" s="4"/>
      <c r="D469" s="4"/>
      <c r="E469" s="4"/>
      <c r="F469" s="4"/>
      <c r="G469" s="754"/>
      <c r="H469" s="4"/>
    </row>
    <row r="470" spans="1:8" hidden="1" x14ac:dyDescent="0.25">
      <c r="A470" s="4"/>
      <c r="B470" s="4"/>
      <c r="C470" s="4"/>
      <c r="D470" s="4"/>
      <c r="E470" s="4"/>
      <c r="F470" s="4"/>
      <c r="G470" s="754"/>
      <c r="H470" s="4"/>
    </row>
    <row r="471" spans="1:8" hidden="1" x14ac:dyDescent="0.25">
      <c r="A471" s="4"/>
      <c r="B471" s="4"/>
      <c r="C471" s="4"/>
      <c r="D471" s="4"/>
      <c r="E471" s="4"/>
      <c r="F471" s="4"/>
      <c r="G471" s="754"/>
      <c r="H471" s="4"/>
    </row>
    <row r="472" spans="1:8" hidden="1" x14ac:dyDescent="0.25">
      <c r="A472" s="4"/>
      <c r="B472" s="4"/>
      <c r="C472" s="4"/>
      <c r="D472" s="4"/>
      <c r="E472" s="4"/>
      <c r="F472" s="4"/>
      <c r="G472" s="754"/>
      <c r="H472" s="4"/>
    </row>
    <row r="473" spans="1:8" hidden="1" x14ac:dyDescent="0.25">
      <c r="A473" s="4"/>
      <c r="B473" s="4"/>
      <c r="C473" s="4"/>
      <c r="D473" s="4"/>
      <c r="E473" s="4"/>
      <c r="F473" s="4"/>
      <c r="G473" s="754"/>
      <c r="H473" s="4"/>
    </row>
    <row r="474" spans="1:8" hidden="1" x14ac:dyDescent="0.25">
      <c r="A474" s="4"/>
      <c r="B474" s="4"/>
      <c r="C474" s="4"/>
      <c r="D474" s="4"/>
      <c r="E474" s="4"/>
      <c r="F474" s="4"/>
      <c r="G474" s="754"/>
      <c r="H474" s="4"/>
    </row>
    <row r="475" spans="1:8" hidden="1" x14ac:dyDescent="0.25">
      <c r="A475" s="4"/>
      <c r="B475" s="4"/>
      <c r="C475" s="4"/>
      <c r="D475" s="4"/>
      <c r="E475" s="4"/>
      <c r="F475" s="4"/>
      <c r="G475" s="754"/>
      <c r="H475" s="4"/>
    </row>
    <row r="476" spans="1:8" hidden="1" x14ac:dyDescent="0.25">
      <c r="A476" s="4"/>
      <c r="B476" s="4"/>
      <c r="C476" s="4"/>
      <c r="D476" s="4"/>
      <c r="E476" s="4"/>
      <c r="F476" s="4"/>
      <c r="G476" s="754"/>
      <c r="H476" s="4"/>
    </row>
    <row r="477" spans="1:8" hidden="1" x14ac:dyDescent="0.25">
      <c r="A477" s="4"/>
      <c r="B477" s="4"/>
      <c r="C477" s="4"/>
      <c r="D477" s="4"/>
      <c r="E477" s="4"/>
      <c r="F477" s="4"/>
      <c r="G477" s="754"/>
      <c r="H477" s="4"/>
    </row>
    <row r="478" spans="1:8" hidden="1" x14ac:dyDescent="0.25">
      <c r="A478" s="4"/>
      <c r="B478" s="4"/>
      <c r="C478" s="4"/>
      <c r="D478" s="4"/>
      <c r="E478" s="4"/>
      <c r="F478" s="4"/>
      <c r="G478" s="754"/>
      <c r="H478" s="4"/>
    </row>
    <row r="479" spans="1:8" hidden="1" x14ac:dyDescent="0.25">
      <c r="A479" s="4"/>
      <c r="B479" s="4"/>
      <c r="C479" s="4"/>
      <c r="D479" s="4"/>
      <c r="E479" s="4"/>
      <c r="F479" s="4"/>
      <c r="G479" s="754"/>
      <c r="H479" s="4"/>
    </row>
    <row r="480" spans="1:8" hidden="1" x14ac:dyDescent="0.25">
      <c r="A480" s="4"/>
      <c r="B480" s="4"/>
      <c r="C480" s="4"/>
      <c r="D480" s="4"/>
      <c r="E480" s="4"/>
      <c r="F480" s="4"/>
      <c r="G480" s="754"/>
      <c r="H480" s="4"/>
    </row>
    <row r="481" spans="1:8" hidden="1" x14ac:dyDescent="0.25">
      <c r="A481" s="4"/>
      <c r="B481" s="4"/>
      <c r="C481" s="4"/>
      <c r="D481" s="4"/>
      <c r="E481" s="4"/>
      <c r="F481" s="4"/>
      <c r="G481" s="754"/>
      <c r="H481" s="4"/>
    </row>
    <row r="482" spans="1:8" hidden="1" x14ac:dyDescent="0.25">
      <c r="A482" s="4"/>
      <c r="B482" s="4"/>
      <c r="C482" s="4"/>
      <c r="D482" s="4"/>
      <c r="E482" s="4"/>
      <c r="F482" s="4"/>
      <c r="G482" s="754"/>
      <c r="H482" s="4"/>
    </row>
    <row r="483" spans="1:8" hidden="1" x14ac:dyDescent="0.25">
      <c r="A483" s="4"/>
      <c r="B483" s="4"/>
      <c r="C483" s="4"/>
      <c r="D483" s="4"/>
      <c r="E483" s="4"/>
      <c r="F483" s="4"/>
      <c r="G483" s="754"/>
      <c r="H483" s="4"/>
    </row>
    <row r="484" spans="1:8" hidden="1" x14ac:dyDescent="0.25">
      <c r="A484" s="4"/>
      <c r="B484" s="4"/>
      <c r="C484" s="4"/>
      <c r="D484" s="4"/>
      <c r="E484" s="4"/>
      <c r="F484" s="4"/>
      <c r="G484" s="754"/>
      <c r="H484" s="4"/>
    </row>
    <row r="485" spans="1:8" hidden="1" x14ac:dyDescent="0.25">
      <c r="A485" s="4"/>
      <c r="B485" s="4"/>
      <c r="C485" s="4"/>
      <c r="D485" s="4"/>
      <c r="E485" s="4"/>
      <c r="F485" s="4"/>
      <c r="G485" s="754"/>
      <c r="H485" s="4"/>
    </row>
    <row r="486" spans="1:8" hidden="1" x14ac:dyDescent="0.25">
      <c r="A486" s="4"/>
      <c r="B486" s="4"/>
      <c r="C486" s="4"/>
      <c r="D486" s="4"/>
      <c r="E486" s="4"/>
      <c r="F486" s="4"/>
      <c r="G486" s="754"/>
      <c r="H486" s="4"/>
    </row>
    <row r="487" spans="1:8" hidden="1" x14ac:dyDescent="0.25">
      <c r="A487" s="4"/>
      <c r="B487" s="4"/>
      <c r="C487" s="4"/>
      <c r="D487" s="4"/>
      <c r="E487" s="4"/>
      <c r="F487" s="4"/>
      <c r="G487" s="754"/>
      <c r="H487" s="4"/>
    </row>
    <row r="488" spans="1:8" hidden="1" x14ac:dyDescent="0.25">
      <c r="A488" s="4"/>
      <c r="B488" s="4"/>
      <c r="C488" s="4"/>
      <c r="D488" s="4"/>
      <c r="E488" s="4"/>
      <c r="F488" s="4"/>
      <c r="G488" s="754"/>
      <c r="H488" s="4"/>
    </row>
    <row r="489" spans="1:8" hidden="1" x14ac:dyDescent="0.25">
      <c r="A489" s="4"/>
      <c r="B489" s="4"/>
      <c r="C489" s="4"/>
      <c r="D489" s="4"/>
      <c r="E489" s="4"/>
      <c r="F489" s="4"/>
      <c r="G489" s="754"/>
      <c r="H489" s="4"/>
    </row>
    <row r="490" spans="1:8" hidden="1" x14ac:dyDescent="0.25">
      <c r="A490" s="4"/>
      <c r="B490" s="4"/>
      <c r="C490" s="4"/>
      <c r="D490" s="4"/>
      <c r="E490" s="4"/>
      <c r="F490" s="4"/>
      <c r="G490" s="754"/>
      <c r="H490" s="4"/>
    </row>
    <row r="491" spans="1:8" hidden="1" x14ac:dyDescent="0.25">
      <c r="A491" s="4"/>
      <c r="B491" s="4"/>
      <c r="C491" s="4"/>
      <c r="D491" s="4"/>
      <c r="E491" s="4"/>
      <c r="F491" s="4"/>
      <c r="G491" s="754"/>
      <c r="H491" s="4"/>
    </row>
    <row r="492" spans="1:8" hidden="1" x14ac:dyDescent="0.25">
      <c r="A492" s="4"/>
      <c r="B492" s="4"/>
      <c r="C492" s="4"/>
      <c r="D492" s="4"/>
      <c r="E492" s="4"/>
      <c r="F492" s="4"/>
      <c r="G492" s="754"/>
      <c r="H492" s="4"/>
    </row>
    <row r="493" spans="1:8" hidden="1" x14ac:dyDescent="0.25">
      <c r="A493" s="4"/>
      <c r="B493" s="4"/>
      <c r="C493" s="4"/>
      <c r="D493" s="4"/>
      <c r="E493" s="4"/>
      <c r="F493" s="4"/>
      <c r="G493" s="754"/>
      <c r="H493" s="4"/>
    </row>
    <row r="494" spans="1:8" hidden="1" x14ac:dyDescent="0.25">
      <c r="A494" s="4"/>
      <c r="B494" s="4"/>
      <c r="C494" s="4"/>
      <c r="D494" s="4"/>
      <c r="E494" s="4"/>
      <c r="F494" s="4"/>
      <c r="G494" s="754"/>
      <c r="H494" s="4"/>
    </row>
    <row r="495" spans="1:8" hidden="1" x14ac:dyDescent="0.25">
      <c r="A495" s="4"/>
      <c r="B495" s="4"/>
      <c r="C495" s="4"/>
      <c r="D495" s="4"/>
      <c r="E495" s="4"/>
      <c r="F495" s="4"/>
      <c r="G495" s="754"/>
      <c r="H495" s="4"/>
    </row>
    <row r="496" spans="1:8" hidden="1" x14ac:dyDescent="0.25">
      <c r="A496" s="4"/>
      <c r="B496" s="4"/>
      <c r="C496" s="4"/>
      <c r="D496" s="4"/>
      <c r="E496" s="4"/>
      <c r="F496" s="4"/>
      <c r="G496" s="754"/>
      <c r="H496" s="4"/>
    </row>
    <row r="497" spans="1:8" hidden="1" x14ac:dyDescent="0.25">
      <c r="A497" s="4"/>
      <c r="B497" s="4"/>
      <c r="C497" s="4"/>
      <c r="D497" s="4"/>
      <c r="E497" s="4"/>
      <c r="F497" s="4"/>
      <c r="G497" s="754"/>
      <c r="H497" s="4"/>
    </row>
    <row r="498" spans="1:8" hidden="1" x14ac:dyDescent="0.25">
      <c r="A498" s="4"/>
      <c r="B498" s="4"/>
      <c r="C498" s="4"/>
      <c r="D498" s="4"/>
      <c r="E498" s="4"/>
      <c r="F498" s="4"/>
      <c r="G498" s="754"/>
      <c r="H498" s="4"/>
    </row>
    <row r="499" spans="1:8" hidden="1" x14ac:dyDescent="0.25">
      <c r="A499" s="4"/>
      <c r="B499" s="4"/>
      <c r="C499" s="4"/>
      <c r="D499" s="4"/>
      <c r="E499" s="4"/>
      <c r="F499" s="4"/>
      <c r="G499" s="754"/>
      <c r="H499" s="4"/>
    </row>
    <row r="500" spans="1:8" hidden="1" x14ac:dyDescent="0.25">
      <c r="A500" s="4"/>
      <c r="B500" s="4"/>
      <c r="C500" s="4"/>
      <c r="D500" s="4"/>
      <c r="E500" s="4"/>
      <c r="F500" s="4"/>
      <c r="G500" s="754"/>
      <c r="H500" s="4"/>
    </row>
    <row r="501" spans="1:8" hidden="1" x14ac:dyDescent="0.25">
      <c r="A501" s="4"/>
      <c r="B501" s="4"/>
      <c r="C501" s="4"/>
      <c r="D501" s="4"/>
      <c r="E501" s="4"/>
      <c r="F501" s="4"/>
      <c r="G501" s="754"/>
      <c r="H501" s="4"/>
    </row>
    <row r="502" spans="1:8" hidden="1" x14ac:dyDescent="0.25">
      <c r="A502" s="4"/>
      <c r="B502" s="4"/>
      <c r="C502" s="4"/>
      <c r="D502" s="4"/>
      <c r="E502" s="4"/>
      <c r="F502" s="4"/>
      <c r="G502" s="754"/>
      <c r="H502" s="4"/>
    </row>
    <row r="503" spans="1:8" hidden="1" x14ac:dyDescent="0.25">
      <c r="A503" s="4"/>
      <c r="B503" s="4"/>
      <c r="C503" s="4"/>
      <c r="D503" s="4"/>
      <c r="E503" s="4"/>
      <c r="F503" s="4"/>
      <c r="G503" s="754"/>
      <c r="H503" s="4"/>
    </row>
    <row r="504" spans="1:8" hidden="1" x14ac:dyDescent="0.25">
      <c r="A504" s="4"/>
      <c r="B504" s="4"/>
      <c r="C504" s="4"/>
      <c r="D504" s="4"/>
      <c r="E504" s="4"/>
      <c r="F504" s="4"/>
      <c r="G504" s="754"/>
      <c r="H504" s="4"/>
    </row>
    <row r="505" spans="1:8" hidden="1" x14ac:dyDescent="0.25">
      <c r="A505" s="4"/>
      <c r="B505" s="4"/>
      <c r="C505" s="4"/>
      <c r="D505" s="4"/>
      <c r="E505" s="4"/>
      <c r="F505" s="4"/>
      <c r="G505" s="754"/>
      <c r="H505" s="4"/>
    </row>
    <row r="506" spans="1:8" hidden="1" x14ac:dyDescent="0.25">
      <c r="A506" s="4"/>
      <c r="B506" s="4"/>
      <c r="C506" s="4"/>
      <c r="D506" s="4"/>
      <c r="E506" s="4"/>
      <c r="F506" s="4"/>
      <c r="G506" s="754"/>
      <c r="H506" s="4"/>
    </row>
    <row r="507" spans="1:8" hidden="1" x14ac:dyDescent="0.25">
      <c r="A507" s="4"/>
      <c r="B507" s="4"/>
      <c r="C507" s="4"/>
      <c r="D507" s="4"/>
      <c r="E507" s="4"/>
      <c r="F507" s="4"/>
      <c r="G507" s="754"/>
      <c r="H507" s="4"/>
    </row>
    <row r="508" spans="1:8" hidden="1" x14ac:dyDescent="0.25">
      <c r="A508" s="4"/>
      <c r="B508" s="4"/>
      <c r="C508" s="4"/>
      <c r="D508" s="4"/>
      <c r="E508" s="4"/>
      <c r="F508" s="4"/>
      <c r="G508" s="754"/>
      <c r="H508" s="4"/>
    </row>
    <row r="509" spans="1:8" hidden="1" x14ac:dyDescent="0.25">
      <c r="A509" s="4"/>
      <c r="B509" s="4"/>
      <c r="C509" s="4"/>
      <c r="D509" s="4"/>
      <c r="E509" s="4"/>
      <c r="F509" s="4"/>
      <c r="G509" s="754"/>
      <c r="H509" s="4"/>
    </row>
    <row r="510" spans="1:8" hidden="1" x14ac:dyDescent="0.25">
      <c r="A510" s="4"/>
      <c r="B510" s="4"/>
      <c r="C510" s="4"/>
      <c r="D510" s="4"/>
      <c r="E510" s="4"/>
      <c r="F510" s="4"/>
      <c r="G510" s="754"/>
      <c r="H510" s="4"/>
    </row>
    <row r="511" spans="1:8" hidden="1" x14ac:dyDescent="0.25">
      <c r="A511" s="4"/>
      <c r="B511" s="4"/>
      <c r="C511" s="4"/>
      <c r="D511" s="4"/>
      <c r="E511" s="4"/>
      <c r="F511" s="4"/>
      <c r="G511" s="754"/>
      <c r="H511" s="4"/>
    </row>
    <row r="512" spans="1:8" hidden="1" x14ac:dyDescent="0.25">
      <c r="A512" s="4"/>
      <c r="B512" s="4"/>
      <c r="C512" s="4"/>
      <c r="D512" s="4"/>
      <c r="E512" s="4"/>
      <c r="F512" s="4"/>
      <c r="G512" s="754"/>
      <c r="H512" s="4"/>
    </row>
    <row r="513" spans="1:8" hidden="1" x14ac:dyDescent="0.25">
      <c r="A513" s="4"/>
      <c r="B513" s="4"/>
      <c r="C513" s="4"/>
      <c r="D513" s="4"/>
      <c r="E513" s="4"/>
      <c r="F513" s="4"/>
      <c r="G513" s="754"/>
      <c r="H513" s="4"/>
    </row>
    <row r="514" spans="1:8" hidden="1" x14ac:dyDescent="0.25">
      <c r="A514" s="4"/>
      <c r="B514" s="4"/>
      <c r="C514" s="4"/>
      <c r="D514" s="4"/>
      <c r="E514" s="4"/>
      <c r="F514" s="4"/>
      <c r="G514" s="754"/>
      <c r="H514" s="4"/>
    </row>
    <row r="515" spans="1:8" x14ac:dyDescent="0.25"/>
    <row r="516" spans="1:8" x14ac:dyDescent="0.25"/>
    <row r="517" spans="1:8" x14ac:dyDescent="0.25"/>
    <row r="518" spans="1:8" x14ac:dyDescent="0.25"/>
    <row r="519" spans="1:8" x14ac:dyDescent="0.25"/>
    <row r="520" spans="1:8" x14ac:dyDescent="0.25"/>
  </sheetData>
  <phoneticPr fontId="0" type="noConversion"/>
  <pageMargins left="0.75" right="0.75" top="1" bottom="1" header="0.5" footer="0.5"/>
  <pageSetup paperSize="9" orientation="portrait" horizontalDpi="4294967292" r:id="rId1"/>
  <headerFooter alignWithMargins="0">
    <oddHeader>&amp;A</oddHeader>
    <oddFooter>Page &amp;P</oddFooter>
  </headerFooter>
  <rowBreaks count="1" manualBreakCount="1">
    <brk id="100" max="6553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"/>
  <sheetViews>
    <sheetView showGridLines="0" zoomScaleNormal="100" zoomScaleSheetLayoutView="100" workbookViewId="0">
      <selection activeCell="O4" sqref="O4"/>
    </sheetView>
  </sheetViews>
  <sheetFormatPr defaultColWidth="0" defaultRowHeight="12.5" zeroHeight="1" x14ac:dyDescent="0.25"/>
  <cols>
    <col min="1" max="1" width="29.26953125" style="750" customWidth="1"/>
    <col min="2" max="2" width="13.7265625" customWidth="1"/>
    <col min="3" max="3" width="8.81640625" customWidth="1"/>
    <col min="4" max="14" width="9.26953125" bestFit="1" customWidth="1"/>
    <col min="15" max="15" width="12.453125" customWidth="1"/>
    <col min="16" max="16" width="10.7265625" bestFit="1" customWidth="1"/>
    <col min="17" max="17" width="5.54296875" bestFit="1" customWidth="1"/>
  </cols>
  <sheetData>
    <row r="1" spans="1:17" ht="13.5" thickBot="1" x14ac:dyDescent="0.35">
      <c r="A1" s="741"/>
      <c r="B1" s="140"/>
      <c r="C1" s="38"/>
      <c r="D1" s="227" t="s">
        <v>19</v>
      </c>
      <c r="E1" s="227" t="s">
        <v>20</v>
      </c>
      <c r="F1" s="227" t="s">
        <v>21</v>
      </c>
      <c r="G1" s="227" t="s">
        <v>22</v>
      </c>
      <c r="H1" s="227" t="s">
        <v>23</v>
      </c>
      <c r="I1" s="227" t="s">
        <v>24</v>
      </c>
      <c r="J1" s="227" t="s">
        <v>25</v>
      </c>
      <c r="K1" s="227" t="s">
        <v>26</v>
      </c>
      <c r="L1" s="227" t="s">
        <v>27</v>
      </c>
      <c r="M1" s="227" t="s">
        <v>28</v>
      </c>
      <c r="N1" s="227" t="s">
        <v>29</v>
      </c>
      <c r="O1" s="227" t="s">
        <v>30</v>
      </c>
      <c r="P1" s="230" t="s">
        <v>31</v>
      </c>
    </row>
    <row r="2" spans="1:17" ht="13" x14ac:dyDescent="0.3">
      <c r="A2" s="742"/>
      <c r="B2" s="53"/>
      <c r="C2" s="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60"/>
    </row>
    <row r="3" spans="1:17" ht="13" x14ac:dyDescent="0.3">
      <c r="A3" s="743" t="s">
        <v>114</v>
      </c>
      <c r="B3" s="30"/>
      <c r="C3" s="27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80"/>
    </row>
    <row r="4" spans="1:17" ht="13" x14ac:dyDescent="0.25">
      <c r="A4" s="744" t="s">
        <v>115</v>
      </c>
      <c r="B4" s="30"/>
      <c r="C4" s="27"/>
      <c r="D4" s="370">
        <f>+'Sheet 2 Production costst'!D30</f>
        <v>120.75</v>
      </c>
      <c r="E4" s="370">
        <f>+'Sheet 2 Production costst'!E30</f>
        <v>120.75</v>
      </c>
      <c r="F4" s="370">
        <f>+'Sheet 2 Production costst'!F30</f>
        <v>120.75</v>
      </c>
      <c r="G4" s="370">
        <f>+'Sheet 2 Production costst'!G30</f>
        <v>120.75</v>
      </c>
      <c r="H4" s="370">
        <f>+'Sheet 2 Production costst'!H30</f>
        <v>120.75</v>
      </c>
      <c r="I4" s="370">
        <f>+'Sheet 2 Production costst'!I30</f>
        <v>120.75</v>
      </c>
      <c r="J4" s="370">
        <f>+'Sheet 2 Production costst'!J30</f>
        <v>120.75</v>
      </c>
      <c r="K4" s="370">
        <f>+'Sheet 2 Production costst'!K30</f>
        <v>120.75</v>
      </c>
      <c r="L4" s="370">
        <f>+'Sheet 2 Production costst'!L30</f>
        <v>120.75</v>
      </c>
      <c r="M4" s="370">
        <f>+'Sheet 2 Production costst'!M30</f>
        <v>120.75</v>
      </c>
      <c r="N4" s="370">
        <f>+'Sheet 2 Production costst'!N30</f>
        <v>120.75</v>
      </c>
      <c r="O4" s="370">
        <f>+'Sheet 2 Production costst'!O30</f>
        <v>409.5</v>
      </c>
      <c r="P4" s="381">
        <f>SUM(D4:O4)</f>
        <v>1737.75</v>
      </c>
    </row>
    <row r="5" spans="1:17" ht="13" x14ac:dyDescent="0.25">
      <c r="A5" s="744" t="s">
        <v>215</v>
      </c>
      <c r="B5" s="30"/>
      <c r="C5" s="27"/>
      <c r="D5" s="370">
        <f>+'Sheet 3 Other costs'!E17</f>
        <v>2.1</v>
      </c>
      <c r="E5" s="370">
        <f>+'Sheet 3 Other costs'!F17</f>
        <v>2.1</v>
      </c>
      <c r="F5" s="370">
        <f>+'Sheet 3 Other costs'!G17</f>
        <v>2.1</v>
      </c>
      <c r="G5" s="370">
        <f>+'Sheet 3 Other costs'!H17</f>
        <v>2.1</v>
      </c>
      <c r="H5" s="370">
        <f>+'Sheet 3 Other costs'!I17</f>
        <v>2.1</v>
      </c>
      <c r="I5" s="370">
        <f>+'Sheet 3 Other costs'!J17</f>
        <v>2.1</v>
      </c>
      <c r="J5" s="370">
        <f>+'Sheet 3 Other costs'!K17</f>
        <v>2.1</v>
      </c>
      <c r="K5" s="370">
        <f>+'Sheet 3 Other costs'!L17</f>
        <v>2.1</v>
      </c>
      <c r="L5" s="370">
        <f>+'Sheet 3 Other costs'!M17</f>
        <v>2.1</v>
      </c>
      <c r="M5" s="370">
        <f>+'Sheet 3 Other costs'!N17</f>
        <v>2.1</v>
      </c>
      <c r="N5" s="370">
        <f>+'Sheet 3 Other costs'!O17</f>
        <v>2.1</v>
      </c>
      <c r="O5" s="370">
        <f>+'Sheet 3 Other costs'!P17</f>
        <v>2.1</v>
      </c>
      <c r="P5" s="381">
        <f t="shared" ref="P5:P10" si="0">SUM(D5:O5)</f>
        <v>25.200000000000006</v>
      </c>
    </row>
    <row r="6" spans="1:17" ht="13" x14ac:dyDescent="0.25">
      <c r="A6" s="744" t="s">
        <v>116</v>
      </c>
      <c r="B6" s="30"/>
      <c r="C6" s="27"/>
      <c r="D6" s="370">
        <v>0</v>
      </c>
      <c r="E6" s="370">
        <v>0</v>
      </c>
      <c r="F6" s="370">
        <v>0</v>
      </c>
      <c r="G6" s="370">
        <v>0</v>
      </c>
      <c r="H6" s="370">
        <v>0</v>
      </c>
      <c r="I6" s="370">
        <v>0</v>
      </c>
      <c r="J6" s="370">
        <v>0</v>
      </c>
      <c r="K6" s="370">
        <v>0</v>
      </c>
      <c r="L6" s="370">
        <v>0</v>
      </c>
      <c r="M6" s="370">
        <v>0</v>
      </c>
      <c r="N6" s="370">
        <v>0</v>
      </c>
      <c r="O6" s="370">
        <v>0</v>
      </c>
      <c r="P6" s="381">
        <f t="shared" si="0"/>
        <v>0</v>
      </c>
    </row>
    <row r="7" spans="1:17" s="533" customFormat="1" ht="13" x14ac:dyDescent="0.25">
      <c r="A7" s="745" t="s">
        <v>117</v>
      </c>
      <c r="B7" s="529" t="s">
        <v>217</v>
      </c>
      <c r="C7" s="530"/>
      <c r="D7" s="531">
        <v>0</v>
      </c>
      <c r="E7" s="531">
        <v>0</v>
      </c>
      <c r="F7" s="531">
        <v>0</v>
      </c>
      <c r="G7" s="531">
        <v>0</v>
      </c>
      <c r="H7" s="531">
        <v>0</v>
      </c>
      <c r="I7" s="531">
        <v>0</v>
      </c>
      <c r="J7" s="531">
        <v>0</v>
      </c>
      <c r="K7" s="531">
        <v>0</v>
      </c>
      <c r="L7" s="531">
        <v>0</v>
      </c>
      <c r="M7" s="531">
        <v>0</v>
      </c>
      <c r="N7" s="531">
        <v>0</v>
      </c>
      <c r="O7" s="531">
        <v>0</v>
      </c>
      <c r="P7" s="532">
        <f t="shared" si="0"/>
        <v>0</v>
      </c>
    </row>
    <row r="8" spans="1:17" ht="13.5" thickBot="1" x14ac:dyDescent="0.3">
      <c r="A8" s="746" t="s">
        <v>118</v>
      </c>
      <c r="B8" s="36"/>
      <c r="C8" s="48"/>
      <c r="D8" s="382">
        <f>+'Sheet 4 Personnel Cost'!E38</f>
        <v>0.85049999999999992</v>
      </c>
      <c r="E8" s="382">
        <f>+'Sheet 4 Personnel Cost'!F38</f>
        <v>0.85049999999999992</v>
      </c>
      <c r="F8" s="382">
        <f>+'Sheet 4 Personnel Cost'!G38</f>
        <v>0.85049999999999992</v>
      </c>
      <c r="G8" s="382">
        <f>+'Sheet 4 Personnel Cost'!H38</f>
        <v>0.85049999999999992</v>
      </c>
      <c r="H8" s="382">
        <f>+'Sheet 4 Personnel Cost'!I38</f>
        <v>0.85049999999999992</v>
      </c>
      <c r="I8" s="382">
        <f>+'Sheet 4 Personnel Cost'!J38</f>
        <v>0.85049999999999992</v>
      </c>
      <c r="J8" s="382">
        <f>+'Sheet 4 Personnel Cost'!K38</f>
        <v>0.85049999999999992</v>
      </c>
      <c r="K8" s="382">
        <f>+'Sheet 4 Personnel Cost'!L38</f>
        <v>0.85049999999999992</v>
      </c>
      <c r="L8" s="382">
        <f>+'Sheet 4 Personnel Cost'!M38</f>
        <v>0.85049999999999992</v>
      </c>
      <c r="M8" s="382">
        <f>+'Sheet 4 Personnel Cost'!N38</f>
        <v>0.85049999999999992</v>
      </c>
      <c r="N8" s="382">
        <f>+'Sheet 4 Personnel Cost'!O38</f>
        <v>0.85049999999999992</v>
      </c>
      <c r="O8" s="382">
        <f>+'Sheet 4 Personnel Cost'!P38</f>
        <v>0.85049999999999992</v>
      </c>
      <c r="P8" s="413">
        <f t="shared" si="0"/>
        <v>10.206000000000001</v>
      </c>
    </row>
    <row r="9" spans="1:17" ht="13" thickBot="1" x14ac:dyDescent="0.3">
      <c r="A9" s="753" t="s">
        <v>463</v>
      </c>
      <c r="B9" s="140"/>
      <c r="C9" s="38"/>
      <c r="D9" s="383">
        <f>SUM(D4:D7)</f>
        <v>122.85</v>
      </c>
      <c r="E9" s="383">
        <f t="shared" ref="E9:O9" si="1">SUM(E4:E7)</f>
        <v>122.85</v>
      </c>
      <c r="F9" s="383">
        <f t="shared" si="1"/>
        <v>122.85</v>
      </c>
      <c r="G9" s="383">
        <f t="shared" si="1"/>
        <v>122.85</v>
      </c>
      <c r="H9" s="383">
        <f t="shared" si="1"/>
        <v>122.85</v>
      </c>
      <c r="I9" s="383">
        <f t="shared" si="1"/>
        <v>122.85</v>
      </c>
      <c r="J9" s="383">
        <f t="shared" si="1"/>
        <v>122.85</v>
      </c>
      <c r="K9" s="383">
        <f t="shared" si="1"/>
        <v>122.85</v>
      </c>
      <c r="L9" s="383">
        <f t="shared" si="1"/>
        <v>122.85</v>
      </c>
      <c r="M9" s="383">
        <f t="shared" si="1"/>
        <v>122.85</v>
      </c>
      <c r="N9" s="383">
        <f t="shared" si="1"/>
        <v>122.85</v>
      </c>
      <c r="O9" s="383">
        <f t="shared" si="1"/>
        <v>411.6</v>
      </c>
      <c r="P9" s="386">
        <f t="shared" si="0"/>
        <v>1762.9499999999998</v>
      </c>
    </row>
    <row r="10" spans="1:17" ht="25.5" thickBot="1" x14ac:dyDescent="0.3">
      <c r="A10" s="747" t="s">
        <v>245</v>
      </c>
      <c r="B10" s="93"/>
      <c r="C10" s="3"/>
      <c r="D10" s="384">
        <f>+'Sheet 1 Sales Projections'!C17</f>
        <v>237.5</v>
      </c>
      <c r="E10" s="384">
        <f>+'Sheet 1 Sales Projections'!D17</f>
        <v>237.5</v>
      </c>
      <c r="F10" s="384">
        <f>+'Sheet 1 Sales Projections'!E17</f>
        <v>237.5</v>
      </c>
      <c r="G10" s="384">
        <f>+'Sheet 1 Sales Projections'!F17</f>
        <v>237.5</v>
      </c>
      <c r="H10" s="384">
        <f>+'Sheet 1 Sales Projections'!G17</f>
        <v>237.5</v>
      </c>
      <c r="I10" s="384">
        <f>+'Sheet 1 Sales Projections'!H17</f>
        <v>237.5</v>
      </c>
      <c r="J10" s="384">
        <f>+'Sheet 1 Sales Projections'!I17</f>
        <v>237.5</v>
      </c>
      <c r="K10" s="384">
        <f>+'Sheet 1 Sales Projections'!J17</f>
        <v>237.5</v>
      </c>
      <c r="L10" s="384">
        <f>+'Sheet 1 Sales Projections'!K17</f>
        <v>237.5</v>
      </c>
      <c r="M10" s="384">
        <f>+'Sheet 1 Sales Projections'!L17</f>
        <v>237.5</v>
      </c>
      <c r="N10" s="384">
        <f>+'Sheet 1 Sales Projections'!M17</f>
        <v>237.5</v>
      </c>
      <c r="O10" s="384">
        <f>+'Sheet 1 Sales Projections'!N17</f>
        <v>237.5</v>
      </c>
      <c r="P10" s="417">
        <f t="shared" si="0"/>
        <v>2850</v>
      </c>
    </row>
    <row r="11" spans="1:17" ht="13" thickBot="1" x14ac:dyDescent="0.3">
      <c r="A11" s="748" t="s">
        <v>460</v>
      </c>
      <c r="B11" s="38"/>
      <c r="C11" s="534"/>
      <c r="D11" s="534">
        <f>+D9-D10</f>
        <v>-114.65</v>
      </c>
      <c r="E11" s="534">
        <f t="shared" ref="E11:O11" si="2">+E9-E10</f>
        <v>-114.65</v>
      </c>
      <c r="F11" s="534">
        <f t="shared" si="2"/>
        <v>-114.65</v>
      </c>
      <c r="G11" s="534">
        <f t="shared" si="2"/>
        <v>-114.65</v>
      </c>
      <c r="H11" s="534">
        <f t="shared" si="2"/>
        <v>-114.65</v>
      </c>
      <c r="I11" s="534">
        <f t="shared" si="2"/>
        <v>-114.65</v>
      </c>
      <c r="J11" s="534">
        <f t="shared" si="2"/>
        <v>-114.65</v>
      </c>
      <c r="K11" s="534">
        <f t="shared" si="2"/>
        <v>-114.65</v>
      </c>
      <c r="L11" s="534">
        <f t="shared" si="2"/>
        <v>-114.65</v>
      </c>
      <c r="M11" s="534">
        <f t="shared" si="2"/>
        <v>-114.65</v>
      </c>
      <c r="N11" s="534">
        <f t="shared" si="2"/>
        <v>-114.65</v>
      </c>
      <c r="O11" s="534">
        <f t="shared" si="2"/>
        <v>174.10000000000002</v>
      </c>
      <c r="P11" s="534">
        <f>SUM(D11:O11)</f>
        <v>-1087.0500000000002</v>
      </c>
    </row>
    <row r="12" spans="1:17" s="4" customFormat="1" ht="13" thickBot="1" x14ac:dyDescent="0.3">
      <c r="A12" s="754"/>
      <c r="D12" s="755"/>
      <c r="E12" s="755"/>
      <c r="F12" s="755"/>
      <c r="G12" s="755"/>
      <c r="H12" s="755"/>
      <c r="I12" s="755"/>
      <c r="J12" s="755"/>
      <c r="K12" s="755"/>
      <c r="L12" s="755"/>
      <c r="M12" s="755"/>
      <c r="N12" s="755"/>
      <c r="O12" s="755"/>
      <c r="P12" s="755"/>
    </row>
    <row r="13" spans="1:17" ht="25.5" thickBot="1" x14ac:dyDescent="0.3">
      <c r="A13" s="748" t="s">
        <v>462</v>
      </c>
      <c r="B13" s="38"/>
      <c r="C13" s="38" t="s">
        <v>119</v>
      </c>
      <c r="D13" s="383"/>
      <c r="E13" s="683"/>
      <c r="F13" s="683"/>
      <c r="G13" s="683">
        <f>+D9+E9+F9</f>
        <v>368.54999999999995</v>
      </c>
      <c r="H13" s="683"/>
      <c r="I13" s="683"/>
      <c r="J13" s="683">
        <f>+G9+H9+I9</f>
        <v>368.54999999999995</v>
      </c>
      <c r="K13" s="683"/>
      <c r="L13" s="683"/>
      <c r="M13" s="683">
        <f>+J9+K9+L9</f>
        <v>368.54999999999995</v>
      </c>
      <c r="N13" s="683"/>
      <c r="O13" s="683"/>
      <c r="P13" s="751"/>
      <c r="Q13" s="198">
        <f>IF(SUM(N11:P11)&gt;0,SUM(N11:P11),0)</f>
        <v>0</v>
      </c>
    </row>
    <row r="14" spans="1:17" ht="13" thickBot="1" x14ac:dyDescent="0.3">
      <c r="A14" s="749"/>
      <c r="B14" s="93"/>
      <c r="C14" s="3"/>
      <c r="D14" s="384"/>
      <c r="E14" s="686"/>
      <c r="F14" s="686"/>
      <c r="G14" s="686"/>
      <c r="H14" s="686"/>
      <c r="I14" s="686"/>
      <c r="J14" s="686"/>
      <c r="K14" s="686"/>
      <c r="L14" s="686"/>
      <c r="M14" s="686"/>
      <c r="N14" s="686"/>
      <c r="O14" s="686"/>
      <c r="P14" s="752"/>
    </row>
    <row r="15" spans="1:17" ht="25.5" thickBot="1" x14ac:dyDescent="0.3">
      <c r="A15" s="748" t="s">
        <v>461</v>
      </c>
      <c r="B15" s="38"/>
      <c r="C15" s="495" t="s">
        <v>119</v>
      </c>
      <c r="D15" s="383"/>
      <c r="E15" s="683"/>
      <c r="F15" s="683"/>
      <c r="G15" s="683">
        <f>+E10+F10+D10</f>
        <v>712.5</v>
      </c>
      <c r="H15" s="683"/>
      <c r="I15" s="683"/>
      <c r="J15" s="683">
        <f>+H10+I10+G10</f>
        <v>712.5</v>
      </c>
      <c r="K15" s="683"/>
      <c r="L15" s="683"/>
      <c r="M15" s="683">
        <f>+K10+L10+J10</f>
        <v>712.5</v>
      </c>
      <c r="N15" s="683"/>
      <c r="O15" s="683"/>
      <c r="P15" s="751"/>
      <c r="Q15" s="1">
        <f>IF(SUM(N11:P11)&lt;0,-SUM(N11:P11),0)</f>
        <v>1027.6000000000001</v>
      </c>
    </row>
    <row r="16" spans="1:17" x14ac:dyDescent="0.25"/>
  </sheetData>
  <phoneticPr fontId="0" type="noConversion"/>
  <pageMargins left="0.75" right="0.75" top="1" bottom="1" header="0.5" footer="0.5"/>
  <pageSetup paperSize="9" scale="78" orientation="landscape" r:id="rId1"/>
  <headerFooter alignWithMargins="0">
    <oddHeader>&amp;A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8"/>
  <sheetViews>
    <sheetView showGridLines="0" workbookViewId="0">
      <pane xSplit="1" ySplit="2" topLeftCell="E3" activePane="bottomRight" state="frozen"/>
      <selection pane="topRight" activeCell="B1" sqref="B1"/>
      <selection pane="bottomLeft" activeCell="A2" sqref="A2"/>
      <selection pane="bottomRight" activeCell="P53" sqref="P53"/>
    </sheetView>
  </sheetViews>
  <sheetFormatPr defaultColWidth="0" defaultRowHeight="12.5" zeroHeight="1" x14ac:dyDescent="0.25"/>
  <cols>
    <col min="1" max="1" width="32.7265625" style="197" customWidth="1"/>
    <col min="2" max="3" width="8.81640625" style="197" customWidth="1"/>
    <col min="4" max="16" width="10.7265625" style="197" bestFit="1" customWidth="1"/>
    <col min="17" max="17" width="3" style="197" bestFit="1" customWidth="1"/>
    <col min="18" max="18" width="8.81640625" style="197" customWidth="1"/>
    <col min="19" max="16384" width="0" style="197" hidden="1"/>
  </cols>
  <sheetData>
    <row r="1" spans="1:18" ht="18.5" thickBot="1" x14ac:dyDescent="0.45">
      <c r="A1" s="339" t="s">
        <v>219</v>
      </c>
    </row>
    <row r="2" spans="1:18" ht="13.5" thickBot="1" x14ac:dyDescent="0.35">
      <c r="A2" s="340"/>
      <c r="B2" s="341"/>
      <c r="C2" s="341"/>
      <c r="D2" s="342" t="s">
        <v>19</v>
      </c>
      <c r="E2" s="342" t="s">
        <v>20</v>
      </c>
      <c r="F2" s="342" t="s">
        <v>21</v>
      </c>
      <c r="G2" s="342" t="s">
        <v>22</v>
      </c>
      <c r="H2" s="342" t="s">
        <v>23</v>
      </c>
      <c r="I2" s="342" t="s">
        <v>24</v>
      </c>
      <c r="J2" s="342" t="s">
        <v>25</v>
      </c>
      <c r="K2" s="342" t="s">
        <v>26</v>
      </c>
      <c r="L2" s="342" t="s">
        <v>27</v>
      </c>
      <c r="M2" s="342" t="s">
        <v>120</v>
      </c>
      <c r="N2" s="342" t="s">
        <v>29</v>
      </c>
      <c r="O2" s="342" t="s">
        <v>30</v>
      </c>
      <c r="P2" s="343" t="s">
        <v>31</v>
      </c>
    </row>
    <row r="3" spans="1:18" x14ac:dyDescent="0.25">
      <c r="A3" s="158" t="s">
        <v>96</v>
      </c>
      <c r="B3" s="344"/>
      <c r="C3" s="345"/>
      <c r="D3" s="758">
        <v>12000</v>
      </c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347"/>
    </row>
    <row r="4" spans="1:18" x14ac:dyDescent="0.25">
      <c r="A4" s="348" t="s">
        <v>121</v>
      </c>
      <c r="B4" s="157"/>
      <c r="C4" s="123"/>
      <c r="D4" s="760">
        <f>+D3</f>
        <v>12000</v>
      </c>
      <c r="E4" s="760">
        <f>+D11</f>
        <v>12000</v>
      </c>
      <c r="F4" s="760">
        <f t="shared" ref="F4:O4" si="0">+E11</f>
        <v>12000</v>
      </c>
      <c r="G4" s="760">
        <f t="shared" si="0"/>
        <v>12000</v>
      </c>
      <c r="H4" s="760">
        <f t="shared" si="0"/>
        <v>12000</v>
      </c>
      <c r="I4" s="760">
        <f t="shared" si="0"/>
        <v>12000</v>
      </c>
      <c r="J4" s="760">
        <f t="shared" si="0"/>
        <v>12000</v>
      </c>
      <c r="K4" s="760">
        <f t="shared" si="0"/>
        <v>11500</v>
      </c>
      <c r="L4" s="760">
        <f t="shared" si="0"/>
        <v>11000</v>
      </c>
      <c r="M4" s="760">
        <f t="shared" si="0"/>
        <v>10500</v>
      </c>
      <c r="N4" s="760">
        <f t="shared" si="0"/>
        <v>10000</v>
      </c>
      <c r="O4" s="760">
        <f t="shared" si="0"/>
        <v>9500</v>
      </c>
      <c r="P4" s="349"/>
    </row>
    <row r="5" spans="1:18" x14ac:dyDescent="0.25">
      <c r="A5" s="348" t="s">
        <v>122</v>
      </c>
      <c r="B5" s="130">
        <v>2</v>
      </c>
      <c r="C5" s="122" t="s">
        <v>123</v>
      </c>
      <c r="D5" s="760"/>
      <c r="E5" s="760"/>
      <c r="F5" s="760"/>
      <c r="G5" s="760"/>
      <c r="H5" s="760"/>
      <c r="I5" s="760"/>
      <c r="J5" s="760"/>
      <c r="K5" s="760"/>
      <c r="L5" s="760"/>
      <c r="M5" s="760"/>
      <c r="N5" s="760"/>
      <c r="O5" s="760"/>
      <c r="P5" s="349"/>
    </row>
    <row r="6" spans="1:18" x14ac:dyDescent="0.25">
      <c r="A6" s="348" t="s">
        <v>125</v>
      </c>
      <c r="B6" s="157"/>
      <c r="C6" s="123" t="s">
        <v>124</v>
      </c>
      <c r="D6" s="760"/>
      <c r="E6" s="760"/>
      <c r="F6" s="760"/>
      <c r="G6" s="760"/>
      <c r="H6" s="760"/>
      <c r="I6" s="760"/>
      <c r="J6" s="760"/>
      <c r="K6" s="760"/>
      <c r="L6" s="760"/>
      <c r="M6" s="760"/>
      <c r="N6" s="760"/>
      <c r="O6" s="760"/>
      <c r="P6" s="349"/>
    </row>
    <row r="7" spans="1:18" x14ac:dyDescent="0.25">
      <c r="A7" s="348" t="s">
        <v>126</v>
      </c>
      <c r="B7" s="157">
        <v>6</v>
      </c>
      <c r="C7" s="123" t="s">
        <v>127</v>
      </c>
      <c r="D7" s="760"/>
      <c r="E7" s="760"/>
      <c r="F7" s="760"/>
      <c r="G7" s="760"/>
      <c r="H7" s="760"/>
      <c r="I7" s="760"/>
      <c r="J7" s="760"/>
      <c r="K7" s="760"/>
      <c r="L7" s="760"/>
      <c r="M7" s="760"/>
      <c r="N7" s="760"/>
      <c r="O7" s="760"/>
      <c r="P7" s="349"/>
    </row>
    <row r="8" spans="1:18" x14ac:dyDescent="0.25">
      <c r="A8" s="348" t="s">
        <v>133</v>
      </c>
      <c r="B8" s="157">
        <f>+B5*12</f>
        <v>24</v>
      </c>
      <c r="C8" s="123" t="s">
        <v>127</v>
      </c>
      <c r="D8" s="760"/>
      <c r="E8" s="760"/>
      <c r="F8" s="760"/>
      <c r="G8" s="760"/>
      <c r="H8" s="760"/>
      <c r="I8" s="760"/>
      <c r="J8" s="760"/>
      <c r="K8" s="760"/>
      <c r="L8" s="760"/>
      <c r="M8" s="760"/>
      <c r="N8" s="760"/>
      <c r="O8" s="760"/>
      <c r="P8" s="349"/>
    </row>
    <row r="9" spans="1:18" x14ac:dyDescent="0.25">
      <c r="A9" s="348" t="s">
        <v>129</v>
      </c>
      <c r="B9" s="134">
        <v>0.08</v>
      </c>
      <c r="C9" s="123" t="s">
        <v>130</v>
      </c>
      <c r="D9" s="760"/>
      <c r="E9" s="760"/>
      <c r="F9" s="760"/>
      <c r="G9" s="760"/>
      <c r="H9" s="760"/>
      <c r="I9" s="760"/>
      <c r="J9" s="760"/>
      <c r="K9" s="760"/>
      <c r="L9" s="760"/>
      <c r="M9" s="760"/>
      <c r="N9" s="760"/>
      <c r="O9" s="760"/>
      <c r="P9" s="349"/>
    </row>
    <row r="10" spans="1:18" x14ac:dyDescent="0.25">
      <c r="A10" s="348" t="s">
        <v>131</v>
      </c>
      <c r="B10" s="134"/>
      <c r="C10" s="123"/>
      <c r="D10" s="760"/>
      <c r="E10" s="760"/>
      <c r="F10" s="760"/>
      <c r="G10" s="760"/>
      <c r="H10" s="760"/>
      <c r="I10" s="760"/>
      <c r="J10" s="760">
        <f>+D3/B8</f>
        <v>500</v>
      </c>
      <c r="K10" s="760">
        <f>+J10</f>
        <v>500</v>
      </c>
      <c r="L10" s="760">
        <f>+K10</f>
        <v>500</v>
      </c>
      <c r="M10" s="760">
        <f>+L10</f>
        <v>500</v>
      </c>
      <c r="N10" s="760">
        <f>+M10</f>
        <v>500</v>
      </c>
      <c r="O10" s="760">
        <f>+N10</f>
        <v>500</v>
      </c>
      <c r="P10" s="349">
        <f>SUM(J10:O10)</f>
        <v>3000</v>
      </c>
    </row>
    <row r="11" spans="1:18" x14ac:dyDescent="0.25">
      <c r="A11" s="348" t="s">
        <v>83</v>
      </c>
      <c r="B11" s="128"/>
      <c r="C11" s="123"/>
      <c r="D11" s="760">
        <f>+D4-D10</f>
        <v>12000</v>
      </c>
      <c r="E11" s="760">
        <f>IF(+E4-E10&gt;0,+E4-E10,0)</f>
        <v>12000</v>
      </c>
      <c r="F11" s="760">
        <f t="shared" ref="F11:R11" si="1">IF(+F4-F10&gt;0,+F4-F10,0)</f>
        <v>12000</v>
      </c>
      <c r="G11" s="760">
        <f t="shared" si="1"/>
        <v>12000</v>
      </c>
      <c r="H11" s="760">
        <f t="shared" si="1"/>
        <v>12000</v>
      </c>
      <c r="I11" s="760">
        <f t="shared" si="1"/>
        <v>12000</v>
      </c>
      <c r="J11" s="760">
        <f t="shared" si="1"/>
        <v>11500</v>
      </c>
      <c r="K11" s="760">
        <f t="shared" si="1"/>
        <v>11000</v>
      </c>
      <c r="L11" s="760">
        <f t="shared" si="1"/>
        <v>10500</v>
      </c>
      <c r="M11" s="760">
        <f t="shared" si="1"/>
        <v>10000</v>
      </c>
      <c r="N11" s="760">
        <f t="shared" si="1"/>
        <v>9500</v>
      </c>
      <c r="O11" s="760">
        <f t="shared" si="1"/>
        <v>9000</v>
      </c>
      <c r="P11" s="123">
        <f>+O11</f>
        <v>9000</v>
      </c>
      <c r="Q11" s="260">
        <f t="shared" si="1"/>
        <v>0</v>
      </c>
      <c r="R11" s="260">
        <f t="shared" si="1"/>
        <v>0</v>
      </c>
    </row>
    <row r="12" spans="1:18" x14ac:dyDescent="0.25">
      <c r="A12" s="348" t="s">
        <v>132</v>
      </c>
      <c r="B12" s="128"/>
      <c r="C12" s="123"/>
      <c r="D12" s="760"/>
      <c r="E12" s="760">
        <f>+D11*$B$9/12</f>
        <v>80</v>
      </c>
      <c r="F12" s="760">
        <f t="shared" ref="F12:R12" si="2">+E11*$B$9/12</f>
        <v>80</v>
      </c>
      <c r="G12" s="760">
        <f t="shared" si="2"/>
        <v>80</v>
      </c>
      <c r="H12" s="760">
        <f t="shared" si="2"/>
        <v>80</v>
      </c>
      <c r="I12" s="760">
        <f t="shared" si="2"/>
        <v>80</v>
      </c>
      <c r="J12" s="760">
        <f t="shared" si="2"/>
        <v>80</v>
      </c>
      <c r="K12" s="760">
        <f t="shared" si="2"/>
        <v>76.666666666666671</v>
      </c>
      <c r="L12" s="760">
        <f t="shared" si="2"/>
        <v>73.333333333333329</v>
      </c>
      <c r="M12" s="760">
        <f t="shared" si="2"/>
        <v>70</v>
      </c>
      <c r="N12" s="760">
        <f t="shared" si="2"/>
        <v>66.666666666666671</v>
      </c>
      <c r="O12" s="760">
        <f t="shared" si="2"/>
        <v>63.333333333333336</v>
      </c>
      <c r="P12" s="350">
        <f>SUM(E12:O12)</f>
        <v>830</v>
      </c>
      <c r="Q12" s="260">
        <f t="shared" si="2"/>
        <v>60</v>
      </c>
      <c r="R12" s="260">
        <f t="shared" si="2"/>
        <v>0</v>
      </c>
    </row>
    <row r="13" spans="1:18" x14ac:dyDescent="0.25">
      <c r="A13" s="348"/>
      <c r="B13" s="128"/>
      <c r="C13" s="123"/>
      <c r="D13" s="760"/>
      <c r="E13" s="760"/>
      <c r="F13" s="760"/>
      <c r="G13" s="760"/>
      <c r="H13" s="760"/>
      <c r="I13" s="760"/>
      <c r="J13" s="760"/>
      <c r="K13" s="760"/>
      <c r="L13" s="760"/>
      <c r="M13" s="760"/>
      <c r="N13" s="760"/>
      <c r="O13" s="760"/>
      <c r="P13" s="349"/>
    </row>
    <row r="14" spans="1:18" x14ac:dyDescent="0.25">
      <c r="A14" s="348"/>
      <c r="B14" s="351"/>
      <c r="C14" s="122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349"/>
    </row>
    <row r="15" spans="1:18" x14ac:dyDescent="0.25">
      <c r="A15" s="348"/>
      <c r="B15" s="351"/>
      <c r="C15" s="122"/>
      <c r="D15" s="760"/>
      <c r="E15" s="760"/>
      <c r="F15" s="760"/>
      <c r="G15" s="760"/>
      <c r="H15" s="760"/>
      <c r="I15" s="760"/>
      <c r="J15" s="760"/>
      <c r="K15" s="760"/>
      <c r="L15" s="760"/>
      <c r="M15" s="760"/>
      <c r="N15" s="760"/>
      <c r="O15" s="760"/>
      <c r="P15" s="349"/>
    </row>
    <row r="16" spans="1:18" x14ac:dyDescent="0.25">
      <c r="A16" s="159" t="s">
        <v>240</v>
      </c>
      <c r="B16" s="157"/>
      <c r="C16" s="123"/>
      <c r="D16" s="761">
        <v>0</v>
      </c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349"/>
    </row>
    <row r="17" spans="1:16" x14ac:dyDescent="0.25">
      <c r="A17" s="348" t="s">
        <v>121</v>
      </c>
      <c r="B17" s="157"/>
      <c r="C17" s="123"/>
      <c r="D17" s="760">
        <f>+D16</f>
        <v>0</v>
      </c>
      <c r="E17" s="760">
        <f>+D24</f>
        <v>0</v>
      </c>
      <c r="F17" s="760">
        <f t="shared" ref="F17:O17" si="3">+E24</f>
        <v>0</v>
      </c>
      <c r="G17" s="760">
        <f t="shared" si="3"/>
        <v>0</v>
      </c>
      <c r="H17" s="760">
        <f t="shared" si="3"/>
        <v>0</v>
      </c>
      <c r="I17" s="760">
        <f t="shared" si="3"/>
        <v>0</v>
      </c>
      <c r="J17" s="760">
        <f t="shared" si="3"/>
        <v>0</v>
      </c>
      <c r="K17" s="760">
        <f t="shared" si="3"/>
        <v>0</v>
      </c>
      <c r="L17" s="760">
        <f t="shared" si="3"/>
        <v>0</v>
      </c>
      <c r="M17" s="760">
        <f t="shared" si="3"/>
        <v>0</v>
      </c>
      <c r="N17" s="760">
        <f t="shared" si="3"/>
        <v>0</v>
      </c>
      <c r="O17" s="760">
        <f t="shared" si="3"/>
        <v>0</v>
      </c>
      <c r="P17" s="349"/>
    </row>
    <row r="18" spans="1:16" x14ac:dyDescent="0.25">
      <c r="A18" s="348" t="s">
        <v>122</v>
      </c>
      <c r="B18" s="130">
        <v>2</v>
      </c>
      <c r="C18" s="122" t="s">
        <v>134</v>
      </c>
      <c r="D18" s="760"/>
      <c r="E18" s="760"/>
      <c r="F18" s="760"/>
      <c r="G18" s="760"/>
      <c r="H18" s="760"/>
      <c r="I18" s="760"/>
      <c r="J18" s="760"/>
      <c r="K18" s="760"/>
      <c r="L18" s="760"/>
      <c r="M18" s="760"/>
      <c r="N18" s="760"/>
      <c r="O18" s="760"/>
      <c r="P18" s="349"/>
    </row>
    <row r="19" spans="1:16" x14ac:dyDescent="0.25">
      <c r="A19" s="348" t="s">
        <v>125</v>
      </c>
      <c r="B19" s="157"/>
      <c r="C19" s="123" t="s">
        <v>119</v>
      </c>
      <c r="D19" s="760"/>
      <c r="E19" s="760"/>
      <c r="F19" s="760"/>
      <c r="G19" s="760"/>
      <c r="H19" s="760"/>
      <c r="I19" s="760"/>
      <c r="J19" s="760"/>
      <c r="K19" s="760"/>
      <c r="L19" s="760"/>
      <c r="M19" s="760"/>
      <c r="N19" s="760"/>
      <c r="O19" s="760"/>
      <c r="P19" s="349"/>
    </row>
    <row r="20" spans="1:16" x14ac:dyDescent="0.25">
      <c r="A20" s="348" t="s">
        <v>126</v>
      </c>
      <c r="B20" s="157">
        <v>6</v>
      </c>
      <c r="C20" s="123" t="s">
        <v>127</v>
      </c>
      <c r="D20" s="760"/>
      <c r="E20" s="760"/>
      <c r="F20" s="760"/>
      <c r="G20" s="760"/>
      <c r="H20" s="760"/>
      <c r="I20" s="760"/>
      <c r="J20" s="760"/>
      <c r="K20" s="760"/>
      <c r="L20" s="760"/>
      <c r="M20" s="760"/>
      <c r="N20" s="760"/>
      <c r="O20" s="760"/>
      <c r="P20" s="349"/>
    </row>
    <row r="21" spans="1:16" x14ac:dyDescent="0.25">
      <c r="A21" s="348" t="s">
        <v>135</v>
      </c>
      <c r="B21" s="157">
        <f>+B18*4</f>
        <v>8</v>
      </c>
      <c r="C21" s="123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349"/>
    </row>
    <row r="22" spans="1:16" x14ac:dyDescent="0.25">
      <c r="A22" s="348" t="s">
        <v>129</v>
      </c>
      <c r="B22" s="134">
        <v>0.08</v>
      </c>
      <c r="C22" s="123" t="s">
        <v>130</v>
      </c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349"/>
    </row>
    <row r="23" spans="1:16" x14ac:dyDescent="0.25">
      <c r="A23" s="527" t="s">
        <v>185</v>
      </c>
      <c r="B23" s="134"/>
      <c r="C23" s="123"/>
      <c r="D23" s="760"/>
      <c r="E23" s="760"/>
      <c r="F23" s="760"/>
      <c r="G23" s="760"/>
      <c r="H23" s="760"/>
      <c r="I23" s="760"/>
      <c r="J23" s="760"/>
      <c r="K23" s="760"/>
      <c r="L23" s="760">
        <f>+D16/B21</f>
        <v>0</v>
      </c>
      <c r="M23" s="760"/>
      <c r="N23" s="760"/>
      <c r="O23" s="760">
        <f>+L23</f>
        <v>0</v>
      </c>
      <c r="P23" s="350">
        <f>SUM(L23:O23)</f>
        <v>0</v>
      </c>
    </row>
    <row r="24" spans="1:16" x14ac:dyDescent="0.25">
      <c r="A24" s="348" t="s">
        <v>83</v>
      </c>
      <c r="B24" s="128"/>
      <c r="C24" s="123"/>
      <c r="D24" s="760">
        <f>+D17-D23</f>
        <v>0</v>
      </c>
      <c r="E24" s="760">
        <f t="shared" ref="E24:O24" si="4">IF(+E17-E23&gt;0,+E17-E23,0)</f>
        <v>0</v>
      </c>
      <c r="F24" s="760">
        <f t="shared" si="4"/>
        <v>0</v>
      </c>
      <c r="G24" s="760">
        <f t="shared" si="4"/>
        <v>0</v>
      </c>
      <c r="H24" s="760">
        <f t="shared" si="4"/>
        <v>0</v>
      </c>
      <c r="I24" s="760">
        <f t="shared" si="4"/>
        <v>0</v>
      </c>
      <c r="J24" s="760">
        <f t="shared" si="4"/>
        <v>0</v>
      </c>
      <c r="K24" s="760">
        <f t="shared" si="4"/>
        <v>0</v>
      </c>
      <c r="L24" s="760">
        <f t="shared" si="4"/>
        <v>0</v>
      </c>
      <c r="M24" s="760">
        <f t="shared" si="4"/>
        <v>0</v>
      </c>
      <c r="N24" s="760">
        <f t="shared" si="4"/>
        <v>0</v>
      </c>
      <c r="O24" s="760">
        <f t="shared" si="4"/>
        <v>0</v>
      </c>
      <c r="P24" s="350">
        <f>+O24</f>
        <v>0</v>
      </c>
    </row>
    <row r="25" spans="1:16" x14ac:dyDescent="0.25">
      <c r="A25" s="348" t="s">
        <v>132</v>
      </c>
      <c r="B25" s="128"/>
      <c r="C25" s="123"/>
      <c r="D25" s="760"/>
      <c r="E25" s="760">
        <f>+D24*$B22/12</f>
        <v>0</v>
      </c>
      <c r="F25" s="760">
        <f t="shared" ref="F25:O25" si="5">+E24*$B22/12</f>
        <v>0</v>
      </c>
      <c r="G25" s="760">
        <f t="shared" si="5"/>
        <v>0</v>
      </c>
      <c r="H25" s="760">
        <f t="shared" si="5"/>
        <v>0</v>
      </c>
      <c r="I25" s="760">
        <f t="shared" si="5"/>
        <v>0</v>
      </c>
      <c r="J25" s="760">
        <f t="shared" si="5"/>
        <v>0</v>
      </c>
      <c r="K25" s="760">
        <f t="shared" si="5"/>
        <v>0</v>
      </c>
      <c r="L25" s="760">
        <f t="shared" si="5"/>
        <v>0</v>
      </c>
      <c r="M25" s="760">
        <f t="shared" si="5"/>
        <v>0</v>
      </c>
      <c r="N25" s="760">
        <f t="shared" si="5"/>
        <v>0</v>
      </c>
      <c r="O25" s="760">
        <f t="shared" si="5"/>
        <v>0</v>
      </c>
      <c r="P25" s="350">
        <f>SUM(E25:O25)</f>
        <v>0</v>
      </c>
    </row>
    <row r="26" spans="1:16" x14ac:dyDescent="0.25">
      <c r="A26" s="348"/>
      <c r="B26" s="351"/>
      <c r="C26" s="122"/>
      <c r="D26" s="760"/>
      <c r="E26" s="760"/>
      <c r="F26" s="760"/>
      <c r="G26" s="760"/>
      <c r="H26" s="760"/>
      <c r="I26" s="760"/>
      <c r="J26" s="760"/>
      <c r="K26" s="760"/>
      <c r="L26" s="760"/>
      <c r="M26" s="760"/>
      <c r="N26" s="760"/>
      <c r="O26" s="760"/>
      <c r="P26" s="349"/>
    </row>
    <row r="27" spans="1:16" x14ac:dyDescent="0.25">
      <c r="A27" s="348"/>
      <c r="B27" s="351"/>
      <c r="C27" s="122"/>
      <c r="D27" s="760"/>
      <c r="E27" s="760"/>
      <c r="F27" s="760"/>
      <c r="G27" s="760"/>
      <c r="H27" s="760"/>
      <c r="I27" s="760"/>
      <c r="J27" s="760"/>
      <c r="K27" s="760"/>
      <c r="L27" s="760"/>
      <c r="M27" s="760"/>
      <c r="N27" s="760"/>
      <c r="O27" s="760"/>
      <c r="P27" s="349"/>
    </row>
    <row r="28" spans="1:16" x14ac:dyDescent="0.25">
      <c r="A28" s="348"/>
      <c r="B28" s="351"/>
      <c r="C28" s="122"/>
      <c r="D28" s="760"/>
      <c r="E28" s="760"/>
      <c r="F28" s="760"/>
      <c r="G28" s="760"/>
      <c r="H28" s="760"/>
      <c r="I28" s="760"/>
      <c r="J28" s="760"/>
      <c r="K28" s="760"/>
      <c r="L28" s="760"/>
      <c r="M28" s="760"/>
      <c r="N28" s="760"/>
      <c r="O28" s="760"/>
      <c r="P28" s="349"/>
    </row>
    <row r="29" spans="1:16" x14ac:dyDescent="0.25">
      <c r="A29" s="159" t="s">
        <v>99</v>
      </c>
      <c r="B29" s="128"/>
      <c r="C29" s="123"/>
      <c r="D29" s="761">
        <v>0</v>
      </c>
      <c r="E29" s="760"/>
      <c r="F29" s="760"/>
      <c r="G29" s="760"/>
      <c r="H29" s="760"/>
      <c r="I29" s="760"/>
      <c r="J29" s="760"/>
      <c r="K29" s="760"/>
      <c r="L29" s="760"/>
      <c r="M29" s="760"/>
      <c r="N29" s="760"/>
      <c r="O29" s="760"/>
      <c r="P29" s="349"/>
    </row>
    <row r="30" spans="1:16" x14ac:dyDescent="0.25">
      <c r="A30" s="348" t="s">
        <v>121</v>
      </c>
      <c r="B30" s="128"/>
      <c r="C30" s="123"/>
      <c r="D30" s="760">
        <f>+D29</f>
        <v>0</v>
      </c>
      <c r="E30" s="760">
        <f>+D37</f>
        <v>0</v>
      </c>
      <c r="F30" s="760">
        <f t="shared" ref="F30:O30" si="6">+E37</f>
        <v>0</v>
      </c>
      <c r="G30" s="760">
        <f t="shared" si="6"/>
        <v>0</v>
      </c>
      <c r="H30" s="760">
        <f t="shared" si="6"/>
        <v>0</v>
      </c>
      <c r="I30" s="760">
        <f t="shared" si="6"/>
        <v>0</v>
      </c>
      <c r="J30" s="760">
        <f t="shared" si="6"/>
        <v>0</v>
      </c>
      <c r="K30" s="760">
        <f t="shared" si="6"/>
        <v>0</v>
      </c>
      <c r="L30" s="760">
        <f t="shared" si="6"/>
        <v>0</v>
      </c>
      <c r="M30" s="760">
        <f t="shared" si="6"/>
        <v>0</v>
      </c>
      <c r="N30" s="760">
        <f t="shared" si="6"/>
        <v>0</v>
      </c>
      <c r="O30" s="760">
        <f t="shared" si="6"/>
        <v>0</v>
      </c>
      <c r="P30" s="349"/>
    </row>
    <row r="31" spans="1:16" x14ac:dyDescent="0.25">
      <c r="A31" s="348" t="s">
        <v>122</v>
      </c>
      <c r="B31" s="130">
        <v>2</v>
      </c>
      <c r="C31" s="122" t="s">
        <v>134</v>
      </c>
      <c r="D31" s="760"/>
      <c r="E31" s="760"/>
      <c r="F31" s="760"/>
      <c r="G31" s="760"/>
      <c r="H31" s="760"/>
      <c r="I31" s="760"/>
      <c r="J31" s="760"/>
      <c r="K31" s="760"/>
      <c r="L31" s="760"/>
      <c r="M31" s="760"/>
      <c r="N31" s="760"/>
      <c r="O31" s="760"/>
      <c r="P31" s="349"/>
    </row>
    <row r="32" spans="1:16" x14ac:dyDescent="0.25">
      <c r="A32" s="348" t="s">
        <v>125</v>
      </c>
      <c r="B32" s="157"/>
      <c r="C32" s="123" t="s">
        <v>119</v>
      </c>
      <c r="D32" s="760"/>
      <c r="E32" s="760"/>
      <c r="F32" s="760"/>
      <c r="G32" s="760"/>
      <c r="H32" s="760"/>
      <c r="I32" s="760"/>
      <c r="J32" s="760"/>
      <c r="K32" s="760"/>
      <c r="L32" s="760"/>
      <c r="M32" s="760"/>
      <c r="N32" s="760"/>
      <c r="O32" s="760"/>
      <c r="P32" s="349"/>
    </row>
    <row r="33" spans="1:16" x14ac:dyDescent="0.25">
      <c r="A33" s="348" t="s">
        <v>126</v>
      </c>
      <c r="B33" s="157">
        <v>6</v>
      </c>
      <c r="C33" s="123" t="s">
        <v>127</v>
      </c>
      <c r="D33" s="760"/>
      <c r="E33" s="760"/>
      <c r="F33" s="760"/>
      <c r="G33" s="760"/>
      <c r="H33" s="760"/>
      <c r="I33" s="760"/>
      <c r="J33" s="760"/>
      <c r="K33" s="760"/>
      <c r="L33" s="760"/>
      <c r="M33" s="760"/>
      <c r="N33" s="760"/>
      <c r="O33" s="760"/>
      <c r="P33" s="440"/>
    </row>
    <row r="34" spans="1:16" x14ac:dyDescent="0.25">
      <c r="A34" s="348" t="s">
        <v>135</v>
      </c>
      <c r="B34" s="157">
        <f>+B31*4</f>
        <v>8</v>
      </c>
      <c r="C34" s="123"/>
      <c r="D34" s="760"/>
      <c r="E34" s="760"/>
      <c r="F34" s="760"/>
      <c r="G34" s="760"/>
      <c r="H34" s="760"/>
      <c r="I34" s="760"/>
      <c r="J34" s="760"/>
      <c r="K34" s="760"/>
      <c r="L34" s="760"/>
      <c r="M34" s="760"/>
      <c r="N34" s="760"/>
      <c r="O34" s="760"/>
      <c r="P34" s="440"/>
    </row>
    <row r="35" spans="1:16" x14ac:dyDescent="0.25">
      <c r="A35" s="348" t="s">
        <v>129</v>
      </c>
      <c r="B35" s="134">
        <v>0.1</v>
      </c>
      <c r="C35" s="123" t="s">
        <v>0</v>
      </c>
      <c r="D35" s="760"/>
      <c r="E35" s="760"/>
      <c r="F35" s="760"/>
      <c r="G35" s="760"/>
      <c r="H35" s="760"/>
      <c r="I35" s="760"/>
      <c r="J35" s="760"/>
      <c r="K35" s="760"/>
      <c r="L35" s="760"/>
      <c r="M35" s="760"/>
      <c r="N35" s="760"/>
      <c r="O35" s="760"/>
      <c r="P35" s="440"/>
    </row>
    <row r="36" spans="1:16" x14ac:dyDescent="0.25">
      <c r="A36" s="527" t="s">
        <v>242</v>
      </c>
      <c r="B36" s="352"/>
      <c r="C36" s="123"/>
      <c r="D36" s="760"/>
      <c r="E36" s="760"/>
      <c r="F36" s="760"/>
      <c r="G36" s="760"/>
      <c r="H36" s="760"/>
      <c r="I36" s="760"/>
      <c r="J36" s="760"/>
      <c r="K36" s="760"/>
      <c r="L36" s="760">
        <f>+D29/B34</f>
        <v>0</v>
      </c>
      <c r="M36" s="760"/>
      <c r="N36" s="760"/>
      <c r="O36" s="760">
        <f>+L36</f>
        <v>0</v>
      </c>
      <c r="P36" s="440">
        <f>SUM(L36:O36)</f>
        <v>0</v>
      </c>
    </row>
    <row r="37" spans="1:16" x14ac:dyDescent="0.25">
      <c r="A37" s="348" t="s">
        <v>83</v>
      </c>
      <c r="B37" s="128"/>
      <c r="C37" s="123"/>
      <c r="D37" s="760">
        <f>+D30-D36</f>
        <v>0</v>
      </c>
      <c r="E37" s="760">
        <f t="shared" ref="E37:O37" si="7">IF(+E30-E36&gt;0,+E30-E36,0)</f>
        <v>0</v>
      </c>
      <c r="F37" s="760">
        <f t="shared" si="7"/>
        <v>0</v>
      </c>
      <c r="G37" s="760">
        <f t="shared" si="7"/>
        <v>0</v>
      </c>
      <c r="H37" s="760">
        <f t="shared" si="7"/>
        <v>0</v>
      </c>
      <c r="I37" s="760">
        <f t="shared" si="7"/>
        <v>0</v>
      </c>
      <c r="J37" s="760">
        <f t="shared" si="7"/>
        <v>0</v>
      </c>
      <c r="K37" s="760">
        <f t="shared" si="7"/>
        <v>0</v>
      </c>
      <c r="L37" s="760">
        <f t="shared" si="7"/>
        <v>0</v>
      </c>
      <c r="M37" s="760">
        <f t="shared" si="7"/>
        <v>0</v>
      </c>
      <c r="N37" s="760">
        <f t="shared" si="7"/>
        <v>0</v>
      </c>
      <c r="O37" s="760">
        <f t="shared" si="7"/>
        <v>0</v>
      </c>
      <c r="P37" s="440">
        <f>+O37</f>
        <v>0</v>
      </c>
    </row>
    <row r="38" spans="1:16" x14ac:dyDescent="0.25">
      <c r="A38" s="348" t="s">
        <v>132</v>
      </c>
      <c r="B38" s="128"/>
      <c r="C38" s="123"/>
      <c r="D38" s="760"/>
      <c r="E38" s="760">
        <f t="shared" ref="E38:O38" si="8">+D37*$B35/12</f>
        <v>0</v>
      </c>
      <c r="F38" s="760">
        <f t="shared" si="8"/>
        <v>0</v>
      </c>
      <c r="G38" s="760">
        <f t="shared" si="8"/>
        <v>0</v>
      </c>
      <c r="H38" s="760">
        <f t="shared" si="8"/>
        <v>0</v>
      </c>
      <c r="I38" s="760">
        <f t="shared" si="8"/>
        <v>0</v>
      </c>
      <c r="J38" s="760">
        <f t="shared" si="8"/>
        <v>0</v>
      </c>
      <c r="K38" s="760">
        <f t="shared" si="8"/>
        <v>0</v>
      </c>
      <c r="L38" s="760">
        <f t="shared" si="8"/>
        <v>0</v>
      </c>
      <c r="M38" s="760">
        <f t="shared" si="8"/>
        <v>0</v>
      </c>
      <c r="N38" s="760">
        <f t="shared" si="8"/>
        <v>0</v>
      </c>
      <c r="O38" s="760">
        <f t="shared" si="8"/>
        <v>0</v>
      </c>
      <c r="P38" s="440">
        <f>SUM(E38:O38)</f>
        <v>0</v>
      </c>
    </row>
    <row r="39" spans="1:16" x14ac:dyDescent="0.25">
      <c r="A39" s="348"/>
      <c r="B39" s="351"/>
      <c r="C39" s="122"/>
      <c r="D39" s="760"/>
      <c r="E39" s="760"/>
      <c r="F39" s="760"/>
      <c r="G39" s="760"/>
      <c r="H39" s="760"/>
      <c r="I39" s="760"/>
      <c r="J39" s="760"/>
      <c r="K39" s="760"/>
      <c r="L39" s="760"/>
      <c r="M39" s="760"/>
      <c r="N39" s="760"/>
      <c r="O39" s="760"/>
      <c r="P39" s="440"/>
    </row>
    <row r="40" spans="1:16" x14ac:dyDescent="0.25">
      <c r="A40" s="159" t="s">
        <v>218</v>
      </c>
      <c r="B40" s="128"/>
      <c r="C40" s="123"/>
      <c r="D40" s="369">
        <v>6000</v>
      </c>
      <c r="E40" s="439"/>
      <c r="F40" s="439"/>
      <c r="G40" s="439"/>
      <c r="H40" s="439"/>
      <c r="I40" s="439"/>
      <c r="J40" s="439"/>
      <c r="K40" s="439"/>
      <c r="L40" s="439"/>
      <c r="M40" s="439"/>
      <c r="N40" s="439"/>
      <c r="O40" s="439"/>
      <c r="P40" s="440"/>
    </row>
    <row r="41" spans="1:16" x14ac:dyDescent="0.25">
      <c r="A41" s="348" t="s">
        <v>121</v>
      </c>
      <c r="B41" s="128"/>
      <c r="C41" s="123"/>
      <c r="D41" s="439">
        <f>+D40</f>
        <v>6000</v>
      </c>
      <c r="E41" s="439">
        <f t="shared" ref="E41:O41" si="9">+D48</f>
        <v>6000</v>
      </c>
      <c r="F41" s="439">
        <f t="shared" si="9"/>
        <v>6000</v>
      </c>
      <c r="G41" s="439">
        <f t="shared" si="9"/>
        <v>6000</v>
      </c>
      <c r="H41" s="439">
        <f t="shared" si="9"/>
        <v>6000</v>
      </c>
      <c r="I41" s="439">
        <f t="shared" si="9"/>
        <v>6000</v>
      </c>
      <c r="J41" s="439">
        <f t="shared" si="9"/>
        <v>6000</v>
      </c>
      <c r="K41" s="439">
        <f t="shared" si="9"/>
        <v>6000</v>
      </c>
      <c r="L41" s="439">
        <f t="shared" si="9"/>
        <v>6000</v>
      </c>
      <c r="M41" s="439">
        <f t="shared" si="9"/>
        <v>6000</v>
      </c>
      <c r="N41" s="439">
        <f t="shared" si="9"/>
        <v>6000</v>
      </c>
      <c r="O41" s="439">
        <f t="shared" si="9"/>
        <v>6000</v>
      </c>
      <c r="P41" s="440"/>
    </row>
    <row r="42" spans="1:16" x14ac:dyDescent="0.25">
      <c r="A42" s="348" t="s">
        <v>122</v>
      </c>
      <c r="B42" s="130">
        <v>2</v>
      </c>
      <c r="C42" s="122" t="s">
        <v>134</v>
      </c>
      <c r="D42" s="439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40"/>
    </row>
    <row r="43" spans="1:16" x14ac:dyDescent="0.25">
      <c r="A43" s="348" t="s">
        <v>125</v>
      </c>
      <c r="B43" s="157"/>
      <c r="C43" s="123" t="s">
        <v>124</v>
      </c>
      <c r="D43" s="439"/>
      <c r="E43" s="439"/>
      <c r="F43" s="439"/>
      <c r="G43" s="439"/>
      <c r="H43" s="439"/>
      <c r="I43" s="439"/>
      <c r="J43" s="439"/>
      <c r="K43" s="439"/>
      <c r="L43" s="439"/>
      <c r="M43" s="439"/>
      <c r="N43" s="439"/>
      <c r="O43" s="439"/>
      <c r="P43" s="440"/>
    </row>
    <row r="44" spans="1:16" x14ac:dyDescent="0.25">
      <c r="A44" s="348" t="s">
        <v>126</v>
      </c>
      <c r="B44" s="157">
        <v>12</v>
      </c>
      <c r="C44" s="123" t="s">
        <v>127</v>
      </c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40"/>
    </row>
    <row r="45" spans="1:16" x14ac:dyDescent="0.25">
      <c r="A45" s="348" t="s">
        <v>135</v>
      </c>
      <c r="B45" s="157">
        <f>+B42*12</f>
        <v>24</v>
      </c>
      <c r="C45" s="123"/>
      <c r="D45" s="439"/>
      <c r="E45" s="439"/>
      <c r="F45" s="439"/>
      <c r="G45" s="439"/>
      <c r="H45" s="439"/>
      <c r="I45" s="439"/>
      <c r="J45" s="439"/>
      <c r="K45" s="439"/>
      <c r="L45" s="439"/>
      <c r="M45" s="439"/>
      <c r="N45" s="439"/>
      <c r="O45" s="439"/>
      <c r="P45" s="440"/>
    </row>
    <row r="46" spans="1:16" x14ac:dyDescent="0.25">
      <c r="A46" s="348" t="s">
        <v>129</v>
      </c>
      <c r="B46" s="134">
        <v>7.0000000000000007E-2</v>
      </c>
      <c r="C46" s="123" t="s">
        <v>130</v>
      </c>
      <c r="D46" s="439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</row>
    <row r="47" spans="1:16" x14ac:dyDescent="0.25">
      <c r="A47" s="527" t="s">
        <v>185</v>
      </c>
      <c r="B47" s="134"/>
      <c r="C47" s="123"/>
      <c r="D47" s="439"/>
      <c r="E47" s="439"/>
      <c r="F47" s="439"/>
      <c r="G47" s="439"/>
      <c r="H47" s="439"/>
      <c r="I47" s="439"/>
      <c r="J47" s="439"/>
      <c r="K47" s="439"/>
      <c r="L47" s="439"/>
      <c r="M47" s="439"/>
      <c r="N47" s="439"/>
      <c r="O47" s="439"/>
      <c r="P47" s="440"/>
    </row>
    <row r="48" spans="1:16" x14ac:dyDescent="0.25">
      <c r="A48" s="348" t="s">
        <v>83</v>
      </c>
      <c r="B48" s="128"/>
      <c r="C48" s="123"/>
      <c r="D48" s="439">
        <f>+D41-D47</f>
        <v>6000</v>
      </c>
      <c r="E48" s="439">
        <f t="shared" ref="E48:O48" si="10">IF(+E41-E47&gt;0,+E41-E47,0)</f>
        <v>6000</v>
      </c>
      <c r="F48" s="439">
        <f t="shared" si="10"/>
        <v>6000</v>
      </c>
      <c r="G48" s="439">
        <f t="shared" si="10"/>
        <v>6000</v>
      </c>
      <c r="H48" s="439">
        <f t="shared" si="10"/>
        <v>6000</v>
      </c>
      <c r="I48" s="439">
        <f t="shared" si="10"/>
        <v>6000</v>
      </c>
      <c r="J48" s="439">
        <f t="shared" si="10"/>
        <v>6000</v>
      </c>
      <c r="K48" s="439">
        <f t="shared" si="10"/>
        <v>6000</v>
      </c>
      <c r="L48" s="439">
        <f t="shared" si="10"/>
        <v>6000</v>
      </c>
      <c r="M48" s="439">
        <f t="shared" si="10"/>
        <v>6000</v>
      </c>
      <c r="N48" s="439">
        <f t="shared" si="10"/>
        <v>6000</v>
      </c>
      <c r="O48" s="439">
        <f t="shared" si="10"/>
        <v>6000</v>
      </c>
      <c r="P48" s="440">
        <f>+O48</f>
        <v>6000</v>
      </c>
    </row>
    <row r="49" spans="1:17" x14ac:dyDescent="0.25">
      <c r="A49" s="348" t="s">
        <v>132</v>
      </c>
      <c r="B49" s="128"/>
      <c r="C49" s="123"/>
      <c r="D49" s="439"/>
      <c r="E49" s="439">
        <f t="shared" ref="E49:O49" si="11">+D48*$B46/12</f>
        <v>35.000000000000007</v>
      </c>
      <c r="F49" s="439">
        <f t="shared" si="11"/>
        <v>35.000000000000007</v>
      </c>
      <c r="G49" s="439">
        <f t="shared" si="11"/>
        <v>35.000000000000007</v>
      </c>
      <c r="H49" s="439">
        <f t="shared" si="11"/>
        <v>35.000000000000007</v>
      </c>
      <c r="I49" s="439">
        <f t="shared" si="11"/>
        <v>35.000000000000007</v>
      </c>
      <c r="J49" s="439">
        <f t="shared" si="11"/>
        <v>35.000000000000007</v>
      </c>
      <c r="K49" s="439">
        <f t="shared" si="11"/>
        <v>35.000000000000007</v>
      </c>
      <c r="L49" s="439">
        <f t="shared" si="11"/>
        <v>35.000000000000007</v>
      </c>
      <c r="M49" s="439">
        <f t="shared" si="11"/>
        <v>35.000000000000007</v>
      </c>
      <c r="N49" s="439">
        <f t="shared" si="11"/>
        <v>35.000000000000007</v>
      </c>
      <c r="O49" s="439">
        <f t="shared" si="11"/>
        <v>35.000000000000007</v>
      </c>
      <c r="P49" s="440">
        <f>SUM(E49:O49)</f>
        <v>385.00000000000006</v>
      </c>
    </row>
    <row r="50" spans="1:17" x14ac:dyDescent="0.25">
      <c r="A50" s="348"/>
      <c r="B50" s="351"/>
      <c r="C50" s="122"/>
      <c r="D50" s="439"/>
      <c r="E50" s="439"/>
      <c r="F50" s="439"/>
      <c r="G50" s="439"/>
      <c r="H50" s="439"/>
      <c r="I50" s="439"/>
      <c r="J50" s="439"/>
      <c r="K50" s="439"/>
      <c r="L50" s="439"/>
      <c r="M50" s="439"/>
      <c r="N50" s="439"/>
      <c r="O50" s="439"/>
      <c r="P50" s="440"/>
    </row>
    <row r="51" spans="1:17" x14ac:dyDescent="0.25">
      <c r="A51" s="348"/>
      <c r="B51" s="351"/>
      <c r="C51" s="122"/>
      <c r="D51" s="439"/>
      <c r="E51" s="439"/>
      <c r="F51" s="439"/>
      <c r="G51" s="439"/>
      <c r="H51" s="439"/>
      <c r="I51" s="439"/>
      <c r="J51" s="439"/>
      <c r="K51" s="439"/>
      <c r="L51" s="439"/>
      <c r="M51" s="439"/>
      <c r="N51" s="439"/>
      <c r="O51" s="439"/>
      <c r="P51" s="440"/>
    </row>
    <row r="52" spans="1:17" ht="13" thickBot="1" x14ac:dyDescent="0.3">
      <c r="A52" s="353"/>
      <c r="B52" s="354"/>
      <c r="C52" s="129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2"/>
    </row>
    <row r="53" spans="1:17" ht="13" thickBot="1" x14ac:dyDescent="0.3">
      <c r="A53" s="340" t="s">
        <v>137</v>
      </c>
      <c r="B53" s="341"/>
      <c r="C53" s="341"/>
      <c r="D53" s="443">
        <f>+D10+D23+D36+D47</f>
        <v>0</v>
      </c>
      <c r="E53" s="443">
        <f t="shared" ref="E53:O53" si="12">+E10+E23+E36+E47</f>
        <v>0</v>
      </c>
      <c r="F53" s="443">
        <f t="shared" si="12"/>
        <v>0</v>
      </c>
      <c r="G53" s="443">
        <f t="shared" si="12"/>
        <v>0</v>
      </c>
      <c r="H53" s="443">
        <f t="shared" si="12"/>
        <v>0</v>
      </c>
      <c r="I53" s="443">
        <f t="shared" si="12"/>
        <v>0</v>
      </c>
      <c r="J53" s="443">
        <f t="shared" si="12"/>
        <v>500</v>
      </c>
      <c r="K53" s="443">
        <f t="shared" si="12"/>
        <v>500</v>
      </c>
      <c r="L53" s="443">
        <f t="shared" si="12"/>
        <v>500</v>
      </c>
      <c r="M53" s="443">
        <f t="shared" si="12"/>
        <v>500</v>
      </c>
      <c r="N53" s="443">
        <f t="shared" si="12"/>
        <v>500</v>
      </c>
      <c r="O53" s="443">
        <f t="shared" si="12"/>
        <v>500</v>
      </c>
      <c r="P53" s="444">
        <f>SUM(E53:O53)</f>
        <v>3000</v>
      </c>
      <c r="Q53" s="198"/>
    </row>
    <row r="54" spans="1:17" ht="13" thickBot="1" x14ac:dyDescent="0.3">
      <c r="A54" s="355"/>
      <c r="B54" s="356"/>
      <c r="C54" s="357"/>
      <c r="D54" s="445"/>
      <c r="E54" s="445"/>
      <c r="F54" s="445"/>
      <c r="G54" s="445"/>
      <c r="H54" s="445"/>
      <c r="I54" s="445"/>
      <c r="J54" s="445"/>
      <c r="K54" s="445"/>
      <c r="L54" s="445"/>
      <c r="M54" s="445"/>
      <c r="N54" s="445"/>
      <c r="O54" s="445"/>
      <c r="P54" s="446"/>
    </row>
    <row r="55" spans="1:17" ht="13" thickBot="1" x14ac:dyDescent="0.3">
      <c r="A55" s="528" t="s">
        <v>243</v>
      </c>
      <c r="B55" s="341"/>
      <c r="C55" s="341"/>
      <c r="D55" s="443">
        <f>+D12+D25+D38+D49</f>
        <v>0</v>
      </c>
      <c r="E55" s="443">
        <f t="shared" ref="E55:O55" si="13">+E12+E25+E38+E49</f>
        <v>115</v>
      </c>
      <c r="F55" s="443">
        <f t="shared" si="13"/>
        <v>115</v>
      </c>
      <c r="G55" s="443">
        <f t="shared" si="13"/>
        <v>115</v>
      </c>
      <c r="H55" s="443">
        <f t="shared" si="13"/>
        <v>115</v>
      </c>
      <c r="I55" s="443">
        <f t="shared" si="13"/>
        <v>115</v>
      </c>
      <c r="J55" s="443">
        <f t="shared" si="13"/>
        <v>115</v>
      </c>
      <c r="K55" s="443">
        <f t="shared" si="13"/>
        <v>111.66666666666669</v>
      </c>
      <c r="L55" s="443">
        <f t="shared" si="13"/>
        <v>108.33333333333334</v>
      </c>
      <c r="M55" s="443">
        <f t="shared" si="13"/>
        <v>105</v>
      </c>
      <c r="N55" s="443">
        <f t="shared" si="13"/>
        <v>101.66666666666669</v>
      </c>
      <c r="O55" s="443">
        <f t="shared" si="13"/>
        <v>98.333333333333343</v>
      </c>
      <c r="P55" s="444">
        <f>SUM(E55:O55)</f>
        <v>1215</v>
      </c>
      <c r="Q55" s="198"/>
    </row>
    <row r="56" spans="1:17" x14ac:dyDescent="0.25">
      <c r="A56" s="358"/>
      <c r="B56" s="359"/>
      <c r="C56" s="346"/>
      <c r="D56" s="447"/>
      <c r="E56" s="447"/>
      <c r="F56" s="447"/>
      <c r="G56" s="447"/>
      <c r="H56" s="447"/>
      <c r="I56" s="447"/>
      <c r="J56" s="447"/>
      <c r="K56" s="447"/>
      <c r="L56" s="447"/>
      <c r="M56" s="447"/>
      <c r="N56" s="447"/>
      <c r="O56" s="447"/>
      <c r="P56" s="448"/>
    </row>
    <row r="57" spans="1:17" ht="13" thickBot="1" x14ac:dyDescent="0.3">
      <c r="A57" s="360"/>
      <c r="B57" s="361"/>
      <c r="C57" s="362"/>
      <c r="D57" s="449"/>
      <c r="E57" s="449"/>
      <c r="F57" s="449"/>
      <c r="G57" s="449"/>
      <c r="H57" s="449"/>
      <c r="I57" s="449"/>
      <c r="J57" s="449"/>
      <c r="K57" s="449"/>
      <c r="L57" s="449"/>
      <c r="M57" s="449"/>
      <c r="N57" s="449"/>
      <c r="O57" s="449"/>
      <c r="P57" s="450"/>
    </row>
    <row r="58" spans="1:17" x14ac:dyDescent="0.25"/>
  </sheetData>
  <phoneticPr fontId="0" type="noConversion"/>
  <pageMargins left="0.75" right="0.75" top="1" bottom="1" header="0.5" footer="0.5"/>
  <pageSetup paperSize="9" scale="62" orientation="landscape" horizontalDpi="4294967292" r:id="rId1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</vt:i4>
      </vt:variant>
    </vt:vector>
  </HeadingPairs>
  <TitlesOfParts>
    <vt:vector size="15" baseType="lpstr">
      <vt:lpstr>Data set</vt:lpstr>
      <vt:lpstr>Sheet 1 Sales Projections</vt:lpstr>
      <vt:lpstr>Sheet 2 Production costst</vt:lpstr>
      <vt:lpstr>Sheet 3 Other costs</vt:lpstr>
      <vt:lpstr>Sheet 4 Personnel Cost</vt:lpstr>
      <vt:lpstr>Sheet 5 Entrepreneur's salary</vt:lpstr>
      <vt:lpstr>Sheet 6 Investments and Finance</vt:lpstr>
      <vt:lpstr>Sheet 7 VAT</vt:lpstr>
      <vt:lpstr>Sheet 8 Loan Analysis</vt:lpstr>
      <vt:lpstr>Sheet 9 Liquidity planning</vt:lpstr>
      <vt:lpstr>Sheet 11 Profit &amp; Loss Account</vt:lpstr>
      <vt:lpstr>Sheet 10 Balance Sheet</vt:lpstr>
      <vt:lpstr>'Sheet 1 Sales Projections'!Print_Area</vt:lpstr>
      <vt:lpstr>'Sheet 11 Profit &amp; Loss Account'!Print_Area</vt:lpstr>
      <vt:lpstr>'Sheet 2 Production costst'!Print_Titles</vt:lpstr>
    </vt:vector>
  </TitlesOfParts>
  <Company>FACET BV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Integrated Financial Sheets of a Business Plan</dc:title>
  <dc:creator>FACET BV;Modified/Translated: Roy C. Kessler</dc:creator>
  <cp:lastModifiedBy>Patricia Martinez</cp:lastModifiedBy>
  <cp:lastPrinted>2001-07-01T11:18:11Z</cp:lastPrinted>
  <dcterms:created xsi:type="dcterms:W3CDTF">1999-04-12T09:56:32Z</dcterms:created>
  <dcterms:modified xsi:type="dcterms:W3CDTF">2020-09-07T15:53:44Z</dcterms:modified>
</cp:coreProperties>
</file>