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AEIDL Projects\EMEN\Deliverables\CoP 2 - THUAS-FINE\D2.15\"/>
    </mc:Choice>
  </mc:AlternateContent>
  <bookViews>
    <workbookView xWindow="0" yWindow="0" windowWidth="19200" windowHeight="7100"/>
  </bookViews>
  <sheets>
    <sheet name="Introduction" sheetId="1" r:id="rId1"/>
    <sheet name="Data set" sheetId="2" r:id="rId2"/>
    <sheet name="Financing analysis" sheetId="12" r:id="rId3"/>
    <sheet name="Liquidity household" sheetId="10" r:id="rId4"/>
    <sheet name="Liquidity enterprise" sheetId="3" r:id="rId5"/>
    <sheet name="Investering &amp; Financiering" sheetId="6" state="hidden" r:id="rId6"/>
    <sheet name="Exploitatie" sheetId="4" state="hidden" r:id="rId7"/>
    <sheet name="HHYFI maandlasten" sheetId="5" state="hidden" r:id="rId8"/>
    <sheet name="Begrippen" sheetId="7" state="hidden" r:id="rId9"/>
    <sheet name="Sheet1" sheetId="9" state="hidden" r:id="rId10"/>
  </sheets>
  <externalReferences>
    <externalReference r:id="rId11"/>
  </externalReferences>
  <definedNames>
    <definedName name="Graceperiod">[1]dropdowns!$O$15:$O$23</definedName>
    <definedName name="I_will_contribute_this">'Data set'!#REF!</definedName>
    <definedName name="Meewerkaftrek">[1]dropdowns!$O$2:$O$7</definedName>
    <definedName name="Months">[1]dropdowns!$E$3:$E$8</definedName>
    <definedName name="Nog_te_investeren">'Data set'!#REF!</definedName>
    <definedName name="OwnContribution">[1]dropdowns!$M$16:$M$17</definedName>
    <definedName name="Period">[1]dropdowns!$I$2:$I$11</definedName>
    <definedName name="SocialWelfareSupport">[1]dropdowns!$K$16:$K$23</definedName>
    <definedName name="ToPay">[1]dropdowns!$B$8:$B$12</definedName>
    <definedName name="VAT">[1]dropdowns!$G$2:$G$4</definedName>
    <definedName name="Yes_No">[1]dropdowns!$B$2:$B$3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2" i="2" l="1"/>
  <c r="F59" i="2"/>
  <c r="C21" i="3" s="1"/>
  <c r="C59" i="2"/>
  <c r="F65" i="2"/>
  <c r="F69" i="2"/>
  <c r="E65" i="2"/>
  <c r="F74" i="2" l="1"/>
  <c r="C45" i="3"/>
  <c r="C23" i="3"/>
  <c r="D23" i="3" s="1"/>
  <c r="C22" i="3"/>
  <c r="D22" i="3" s="1"/>
  <c r="D21" i="3"/>
  <c r="C65" i="2"/>
  <c r="C69" i="2"/>
  <c r="C36" i="10"/>
  <c r="C7" i="10"/>
  <c r="C74" i="2" l="1"/>
  <c r="D36" i="12"/>
  <c r="C104" i="2"/>
  <c r="C105" i="2" s="1"/>
  <c r="C106" i="2" s="1"/>
  <c r="C107" i="2" s="1"/>
  <c r="C108" i="2" s="1"/>
  <c r="C109" i="2" s="1"/>
  <c r="C110" i="2" s="1"/>
  <c r="C111" i="2" s="1"/>
  <c r="C112" i="2" s="1"/>
  <c r="C113" i="2" s="1"/>
  <c r="I2" i="12"/>
  <c r="N2" i="12"/>
  <c r="D31" i="12" l="1"/>
  <c r="O12" i="3" l="1"/>
  <c r="N12" i="3"/>
  <c r="M12" i="3"/>
  <c r="L12" i="3"/>
  <c r="K12" i="3"/>
  <c r="J12" i="3"/>
  <c r="I12" i="3"/>
  <c r="H12" i="3"/>
  <c r="G12" i="3"/>
  <c r="F12" i="3"/>
  <c r="C4" i="12"/>
  <c r="C8" i="12"/>
  <c r="C12" i="12"/>
  <c r="D45" i="3"/>
  <c r="E45" i="3" s="1"/>
  <c r="F45" i="3" s="1"/>
  <c r="K19" i="12"/>
  <c r="J19" i="12"/>
  <c r="I19" i="12"/>
  <c r="H19" i="12"/>
  <c r="G19" i="12"/>
  <c r="F19" i="12"/>
  <c r="E19" i="12"/>
  <c r="D19" i="12"/>
  <c r="D13" i="12"/>
  <c r="M13" i="12"/>
  <c r="L13" i="12"/>
  <c r="K13" i="12"/>
  <c r="J13" i="12"/>
  <c r="I13" i="12"/>
  <c r="H13" i="12"/>
  <c r="G13" i="12"/>
  <c r="F13" i="12"/>
  <c r="E13" i="12"/>
  <c r="C20" i="12"/>
  <c r="G51" i="3" l="1"/>
  <c r="G30" i="12"/>
  <c r="K51" i="3"/>
  <c r="K30" i="12"/>
  <c r="J51" i="3"/>
  <c r="J30" i="12"/>
  <c r="H51" i="3"/>
  <c r="H30" i="12"/>
  <c r="F51" i="3"/>
  <c r="F30" i="12"/>
  <c r="E51" i="3"/>
  <c r="E30" i="12"/>
  <c r="I51" i="3"/>
  <c r="I30" i="12"/>
  <c r="G45" i="3"/>
  <c r="H45" i="3" s="1"/>
  <c r="I45" i="3" s="1"/>
  <c r="J45" i="3" s="1"/>
  <c r="K45" i="3" s="1"/>
  <c r="L45" i="3" s="1"/>
  <c r="M45" i="3" s="1"/>
  <c r="N45" i="3" s="1"/>
  <c r="O45" i="3" s="1"/>
  <c r="C11" i="3"/>
  <c r="D11" i="3" s="1"/>
  <c r="M9" i="12"/>
  <c r="K9" i="12"/>
  <c r="J9" i="12"/>
  <c r="I9" i="12"/>
  <c r="H9" i="12"/>
  <c r="G9" i="12"/>
  <c r="F9" i="12"/>
  <c r="E9" i="12"/>
  <c r="D9" i="12"/>
  <c r="D8" i="12"/>
  <c r="C14" i="12"/>
  <c r="C6" i="12"/>
  <c r="C10" i="12"/>
  <c r="I5" i="12"/>
  <c r="H5" i="12"/>
  <c r="G5" i="12"/>
  <c r="F5" i="12"/>
  <c r="E5" i="12"/>
  <c r="D5" i="12"/>
  <c r="O5" i="12"/>
  <c r="C34" i="3"/>
  <c r="C14" i="3"/>
  <c r="D16" i="12" l="1"/>
  <c r="D30" i="12"/>
  <c r="E10" i="12"/>
  <c r="D12" i="12"/>
  <c r="O13" i="12"/>
  <c r="N13" i="12"/>
  <c r="N9" i="12"/>
  <c r="O9" i="12"/>
  <c r="L9" i="12"/>
  <c r="E8" i="12"/>
  <c r="F10" i="12" s="1"/>
  <c r="L5" i="12"/>
  <c r="D4" i="12"/>
  <c r="D24" i="12" s="1"/>
  <c r="J5" i="12"/>
  <c r="N5" i="12"/>
  <c r="M5" i="12"/>
  <c r="K5" i="12"/>
  <c r="C37" i="3"/>
  <c r="N2" i="10"/>
  <c r="I2" i="10"/>
  <c r="G14" i="10"/>
  <c r="D105" i="2"/>
  <c r="D106" i="2" s="1"/>
  <c r="D107" i="2" s="1"/>
  <c r="D108" i="2" s="1"/>
  <c r="D109" i="2" s="1"/>
  <c r="D110" i="2" s="1"/>
  <c r="D111" i="2" s="1"/>
  <c r="D112" i="2" s="1"/>
  <c r="D113" i="2" s="1"/>
  <c r="D25" i="3" l="1"/>
  <c r="D32" i="12"/>
  <c r="E12" i="12"/>
  <c r="F14" i="12" s="1"/>
  <c r="E14" i="12"/>
  <c r="E4" i="12"/>
  <c r="E6" i="12"/>
  <c r="O31" i="3"/>
  <c r="N31" i="3"/>
  <c r="M31" i="3"/>
  <c r="L31" i="3"/>
  <c r="K31" i="3"/>
  <c r="J31" i="3"/>
  <c r="I31" i="3"/>
  <c r="H31" i="3"/>
  <c r="G31" i="3"/>
  <c r="F31" i="3"/>
  <c r="O30" i="3"/>
  <c r="N30" i="3"/>
  <c r="M30" i="3"/>
  <c r="L30" i="3"/>
  <c r="K30" i="3"/>
  <c r="J30" i="3"/>
  <c r="I30" i="3"/>
  <c r="H30" i="3"/>
  <c r="G30" i="3"/>
  <c r="F30" i="3"/>
  <c r="O29" i="3"/>
  <c r="N29" i="3"/>
  <c r="M29" i="3"/>
  <c r="L29" i="3"/>
  <c r="K29" i="3"/>
  <c r="J29" i="3"/>
  <c r="I29" i="3"/>
  <c r="H29" i="3"/>
  <c r="G29" i="3"/>
  <c r="F29" i="3"/>
  <c r="O28" i="3"/>
  <c r="N28" i="3"/>
  <c r="M28" i="3"/>
  <c r="L28" i="3"/>
  <c r="K28" i="3"/>
  <c r="J28" i="3"/>
  <c r="I28" i="3"/>
  <c r="H28" i="3"/>
  <c r="G28" i="3"/>
  <c r="F28" i="3"/>
  <c r="E31" i="3"/>
  <c r="E29" i="3"/>
  <c r="E16" i="12" l="1"/>
  <c r="E24" i="12"/>
  <c r="F12" i="12"/>
  <c r="G14" i="12" s="1"/>
  <c r="F8" i="12"/>
  <c r="G10" i="12" s="1"/>
  <c r="F6" i="12"/>
  <c r="F16" i="12" s="1"/>
  <c r="F25" i="3" s="1"/>
  <c r="F4" i="12"/>
  <c r="P16" i="3"/>
  <c r="E25" i="3" l="1"/>
  <c r="F24" i="12"/>
  <c r="G12" i="12"/>
  <c r="H14" i="12" s="1"/>
  <c r="G8" i="12"/>
  <c r="H10" i="12" s="1"/>
  <c r="G6" i="12"/>
  <c r="G16" i="12" s="1"/>
  <c r="G25" i="3" s="1"/>
  <c r="G4" i="12"/>
  <c r="O14" i="10"/>
  <c r="N14" i="10"/>
  <c r="M14" i="10"/>
  <c r="L14" i="10"/>
  <c r="K14" i="10"/>
  <c r="J14" i="10"/>
  <c r="I14" i="10"/>
  <c r="H14" i="10"/>
  <c r="F14" i="10"/>
  <c r="E14" i="10"/>
  <c r="D14" i="10"/>
  <c r="D36" i="10"/>
  <c r="E36" i="10" s="1"/>
  <c r="F36" i="10" s="1"/>
  <c r="G36" i="10" s="1"/>
  <c r="H36" i="10" s="1"/>
  <c r="I36" i="10" s="1"/>
  <c r="J36" i="10" s="1"/>
  <c r="K36" i="10" s="1"/>
  <c r="L36" i="10" s="1"/>
  <c r="M36" i="10" s="1"/>
  <c r="N36" i="10" s="1"/>
  <c r="O36" i="10" s="1"/>
  <c r="F54" i="2"/>
  <c r="F76" i="2" s="1"/>
  <c r="C8" i="3" s="1"/>
  <c r="F40" i="2"/>
  <c r="C13" i="10"/>
  <c r="D13" i="10" s="1"/>
  <c r="D7" i="10"/>
  <c r="F104" i="2"/>
  <c r="F13" i="3" s="1"/>
  <c r="F113" i="2"/>
  <c r="O13" i="3" s="1"/>
  <c r="F112" i="2"/>
  <c r="N13" i="3" s="1"/>
  <c r="F111" i="2"/>
  <c r="M13" i="3" s="1"/>
  <c r="F110" i="2"/>
  <c r="L13" i="3" s="1"/>
  <c r="F109" i="2"/>
  <c r="K13" i="3" s="1"/>
  <c r="F108" i="2"/>
  <c r="J13" i="3" s="1"/>
  <c r="F107" i="2"/>
  <c r="I13" i="3" s="1"/>
  <c r="F106" i="2"/>
  <c r="H13" i="3" s="1"/>
  <c r="F105" i="2"/>
  <c r="G13" i="3" s="1"/>
  <c r="F103" i="2"/>
  <c r="E13" i="3" s="1"/>
  <c r="F102" i="2"/>
  <c r="D13" i="3" s="1"/>
  <c r="O24" i="3"/>
  <c r="N24" i="3"/>
  <c r="M24" i="3"/>
  <c r="L24" i="3"/>
  <c r="K24" i="3"/>
  <c r="J24" i="3"/>
  <c r="I24" i="3"/>
  <c r="H24" i="3"/>
  <c r="G24" i="3"/>
  <c r="F24" i="3"/>
  <c r="E24" i="3"/>
  <c r="D24" i="3"/>
  <c r="D31" i="3"/>
  <c r="E147" i="2"/>
  <c r="B32" i="3"/>
  <c r="B31" i="3"/>
  <c r="D30" i="3"/>
  <c r="B30" i="3"/>
  <c r="B28" i="3"/>
  <c r="B29" i="3"/>
  <c r="D29" i="3"/>
  <c r="C10" i="3"/>
  <c r="C9" i="3"/>
  <c r="N2" i="3"/>
  <c r="E13" i="10" l="1"/>
  <c r="F13" i="10" s="1"/>
  <c r="G13" i="10" s="1"/>
  <c r="H13" i="10" s="1"/>
  <c r="I13" i="10" s="1"/>
  <c r="J13" i="10" s="1"/>
  <c r="K13" i="10" s="1"/>
  <c r="L13" i="10" s="1"/>
  <c r="M13" i="10" s="1"/>
  <c r="N13" i="10" s="1"/>
  <c r="O13" i="10" s="1"/>
  <c r="N32" i="3"/>
  <c r="J32" i="3"/>
  <c r="F32" i="3"/>
  <c r="H32" i="3"/>
  <c r="O32" i="3"/>
  <c r="G32" i="3"/>
  <c r="M32" i="3"/>
  <c r="I32" i="3"/>
  <c r="E32" i="3"/>
  <c r="L32" i="3"/>
  <c r="D32" i="3"/>
  <c r="K32" i="3"/>
  <c r="D8" i="3"/>
  <c r="G24" i="12"/>
  <c r="D10" i="3"/>
  <c r="P10" i="3" s="1"/>
  <c r="D9" i="3"/>
  <c r="P9" i="3" s="1"/>
  <c r="H8" i="12"/>
  <c r="I10" i="12" s="1"/>
  <c r="H12" i="12"/>
  <c r="I14" i="12" s="1"/>
  <c r="H6" i="12"/>
  <c r="H16" i="12" s="1"/>
  <c r="H25" i="3" s="1"/>
  <c r="H4" i="12"/>
  <c r="P13" i="3"/>
  <c r="D14" i="3"/>
  <c r="I14" i="3"/>
  <c r="I15" i="3" s="1"/>
  <c r="I17" i="3" s="1"/>
  <c r="M14" i="3"/>
  <c r="M15" i="3" s="1"/>
  <c r="M17" i="3" s="1"/>
  <c r="E14" i="3"/>
  <c r="E15" i="3" s="1"/>
  <c r="J14" i="3"/>
  <c r="G14" i="3"/>
  <c r="K14" i="3"/>
  <c r="K15" i="3" s="1"/>
  <c r="K17" i="3" s="1"/>
  <c r="O14" i="3"/>
  <c r="O15" i="3" s="1"/>
  <c r="O17" i="3" s="1"/>
  <c r="F14" i="3"/>
  <c r="F15" i="3" s="1"/>
  <c r="F17" i="3" s="1"/>
  <c r="H14" i="3"/>
  <c r="H15" i="3" s="1"/>
  <c r="H17" i="3" s="1"/>
  <c r="L14" i="3"/>
  <c r="L15" i="3" s="1"/>
  <c r="L17" i="3" s="1"/>
  <c r="N14" i="3"/>
  <c r="N15" i="3" s="1"/>
  <c r="N17" i="3" s="1"/>
  <c r="B30" i="10"/>
  <c r="B24" i="10"/>
  <c r="B23" i="10"/>
  <c r="B22" i="10"/>
  <c r="B21" i="10"/>
  <c r="B20" i="10"/>
  <c r="B19" i="10"/>
  <c r="D10" i="10"/>
  <c r="H24" i="12" l="1"/>
  <c r="G15" i="3"/>
  <c r="G17" i="3" s="1"/>
  <c r="J15" i="3"/>
  <c r="J17" i="3" s="1"/>
  <c r="D15" i="3"/>
  <c r="I8" i="12"/>
  <c r="J10" i="12" s="1"/>
  <c r="I12" i="12"/>
  <c r="J14" i="12" s="1"/>
  <c r="I6" i="12"/>
  <c r="I16" i="12" s="1"/>
  <c r="I4" i="12"/>
  <c r="P14" i="3"/>
  <c r="E10" i="10"/>
  <c r="F10" i="10" s="1"/>
  <c r="G10" i="10" s="1"/>
  <c r="H10" i="10" s="1"/>
  <c r="I10" i="10" s="1"/>
  <c r="J10" i="10" s="1"/>
  <c r="K10" i="10" s="1"/>
  <c r="L10" i="10" s="1"/>
  <c r="M10" i="10" s="1"/>
  <c r="N10" i="10" s="1"/>
  <c r="O10" i="10" s="1"/>
  <c r="I25" i="3" l="1"/>
  <c r="I24" i="12"/>
  <c r="P15" i="3"/>
  <c r="J12" i="12"/>
  <c r="K14" i="12" s="1"/>
  <c r="J8" i="12"/>
  <c r="K10" i="12" s="1"/>
  <c r="J6" i="12"/>
  <c r="J16" i="12" s="1"/>
  <c r="J25" i="3" s="1"/>
  <c r="J4" i="12"/>
  <c r="P10" i="10"/>
  <c r="J24" i="12" l="1"/>
  <c r="K12" i="12"/>
  <c r="L14" i="12" s="1"/>
  <c r="K8" i="12"/>
  <c r="L10" i="12" s="1"/>
  <c r="K6" i="12"/>
  <c r="K16" i="12" s="1"/>
  <c r="K4" i="12"/>
  <c r="E21" i="10"/>
  <c r="F21" i="10"/>
  <c r="G21" i="10"/>
  <c r="H21" i="10"/>
  <c r="I21" i="10"/>
  <c r="J21" i="10"/>
  <c r="K21" i="10"/>
  <c r="L21" i="10"/>
  <c r="M21" i="10"/>
  <c r="N21" i="10"/>
  <c r="O21" i="10"/>
  <c r="D21" i="10"/>
  <c r="E19" i="10"/>
  <c r="F19" i="10"/>
  <c r="G19" i="10"/>
  <c r="H19" i="10"/>
  <c r="I19" i="10"/>
  <c r="J19" i="10"/>
  <c r="K19" i="10"/>
  <c r="L19" i="10"/>
  <c r="M19" i="10"/>
  <c r="N19" i="10"/>
  <c r="O19" i="10"/>
  <c r="E20" i="10"/>
  <c r="F20" i="10"/>
  <c r="G20" i="10"/>
  <c r="H20" i="10"/>
  <c r="I20" i="10"/>
  <c r="J20" i="10"/>
  <c r="K20" i="10"/>
  <c r="L20" i="10"/>
  <c r="M20" i="10"/>
  <c r="N20" i="10"/>
  <c r="O20" i="10"/>
  <c r="E22" i="10"/>
  <c r="F22" i="10"/>
  <c r="G22" i="10"/>
  <c r="H22" i="10"/>
  <c r="I22" i="10"/>
  <c r="J22" i="10"/>
  <c r="K22" i="10"/>
  <c r="L22" i="10"/>
  <c r="M22" i="10"/>
  <c r="N22" i="10"/>
  <c r="O22" i="10"/>
  <c r="E23" i="10"/>
  <c r="F23" i="10"/>
  <c r="G23" i="10"/>
  <c r="H23" i="10"/>
  <c r="I23" i="10"/>
  <c r="J23" i="10"/>
  <c r="K23" i="10"/>
  <c r="L23" i="10"/>
  <c r="M23" i="10"/>
  <c r="N23" i="10"/>
  <c r="O23" i="10"/>
  <c r="E24" i="10"/>
  <c r="F24" i="10"/>
  <c r="G24" i="10"/>
  <c r="H24" i="10"/>
  <c r="I24" i="10"/>
  <c r="J24" i="10"/>
  <c r="K24" i="10"/>
  <c r="L24" i="10"/>
  <c r="M24" i="10"/>
  <c r="N24" i="10"/>
  <c r="O24" i="10"/>
  <c r="E25" i="10"/>
  <c r="F25" i="10"/>
  <c r="G25" i="10"/>
  <c r="H25" i="10"/>
  <c r="I25" i="10"/>
  <c r="J25" i="10"/>
  <c r="K25" i="10"/>
  <c r="L25" i="10"/>
  <c r="M25" i="10"/>
  <c r="N25" i="10"/>
  <c r="O25" i="10"/>
  <c r="E26" i="10"/>
  <c r="F26" i="10"/>
  <c r="G26" i="10"/>
  <c r="H26" i="10"/>
  <c r="I26" i="10"/>
  <c r="J26" i="10"/>
  <c r="K26" i="10"/>
  <c r="L26" i="10"/>
  <c r="M26" i="10"/>
  <c r="N26" i="10"/>
  <c r="O26" i="10"/>
  <c r="E27" i="10"/>
  <c r="F27" i="10"/>
  <c r="G27" i="10"/>
  <c r="H27" i="10"/>
  <c r="I27" i="10"/>
  <c r="J27" i="10"/>
  <c r="K27" i="10"/>
  <c r="L27" i="10"/>
  <c r="M27" i="10"/>
  <c r="N27" i="10"/>
  <c r="O27" i="10"/>
  <c r="E28" i="10"/>
  <c r="F28" i="10"/>
  <c r="G28" i="10"/>
  <c r="H28" i="10"/>
  <c r="I28" i="10"/>
  <c r="J28" i="10"/>
  <c r="K28" i="10"/>
  <c r="L28" i="10"/>
  <c r="M28" i="10"/>
  <c r="N28" i="10"/>
  <c r="O28" i="10"/>
  <c r="E29" i="10"/>
  <c r="F29" i="10"/>
  <c r="G29" i="10"/>
  <c r="H29" i="10"/>
  <c r="I29" i="10"/>
  <c r="J29" i="10"/>
  <c r="K29" i="10"/>
  <c r="L29" i="10"/>
  <c r="M29" i="10"/>
  <c r="N29" i="10"/>
  <c r="O29" i="10"/>
  <c r="E30" i="10"/>
  <c r="F30" i="10"/>
  <c r="G30" i="10"/>
  <c r="H30" i="10"/>
  <c r="I30" i="10"/>
  <c r="J30" i="10"/>
  <c r="K30" i="10"/>
  <c r="L30" i="10"/>
  <c r="M30" i="10"/>
  <c r="N30" i="10"/>
  <c r="O30" i="10"/>
  <c r="D30" i="10"/>
  <c r="D29" i="10"/>
  <c r="D28" i="10"/>
  <c r="D27" i="10"/>
  <c r="D26" i="10"/>
  <c r="D25" i="10"/>
  <c r="D24" i="10"/>
  <c r="D23" i="10"/>
  <c r="D22" i="10"/>
  <c r="D19" i="10"/>
  <c r="D20" i="10"/>
  <c r="K25" i="3" l="1"/>
  <c r="K24" i="12"/>
  <c r="L8" i="12"/>
  <c r="M10" i="12" s="1"/>
  <c r="L12" i="12"/>
  <c r="M14" i="12" s="1"/>
  <c r="L6" i="12"/>
  <c r="L16" i="12" s="1"/>
  <c r="L25" i="3" s="1"/>
  <c r="L4" i="12"/>
  <c r="P26" i="10"/>
  <c r="P27" i="10"/>
  <c r="L24" i="12" l="1"/>
  <c r="M12" i="12"/>
  <c r="N14" i="12" s="1"/>
  <c r="M8" i="12"/>
  <c r="N10" i="12" s="1"/>
  <c r="M6" i="12"/>
  <c r="M16" i="12" s="1"/>
  <c r="M25" i="3" s="1"/>
  <c r="M4" i="12"/>
  <c r="C22" i="6"/>
  <c r="H19" i="6" s="1"/>
  <c r="M24" i="12" l="1"/>
  <c r="N8" i="12"/>
  <c r="O10" i="12" s="1"/>
  <c r="N12" i="12"/>
  <c r="O14" i="12" s="1"/>
  <c r="N6" i="12"/>
  <c r="N16" i="12" s="1"/>
  <c r="N25" i="3" s="1"/>
  <c r="N4" i="12"/>
  <c r="C26" i="6"/>
  <c r="C24" i="6"/>
  <c r="H22" i="6" s="1"/>
  <c r="C3" i="5" s="1"/>
  <c r="C4" i="5" s="1"/>
  <c r="F135" i="2"/>
  <c r="D136" i="2"/>
  <c r="B136" i="2"/>
  <c r="N24" i="12" l="1"/>
  <c r="O12" i="12"/>
  <c r="O8" i="12"/>
  <c r="P5" i="12"/>
  <c r="O6" i="12"/>
  <c r="O16" i="12" s="1"/>
  <c r="O4" i="12"/>
  <c r="P8" i="3"/>
  <c r="O25" i="3" l="1"/>
  <c r="P16" i="12"/>
  <c r="O24" i="12"/>
  <c r="P14" i="12"/>
  <c r="P10" i="12"/>
  <c r="P13" i="12"/>
  <c r="P6" i="12"/>
  <c r="P9" i="12"/>
  <c r="B29" i="10"/>
  <c r="B28" i="10"/>
  <c r="B27" i="10"/>
  <c r="B26" i="10"/>
  <c r="B25" i="10"/>
  <c r="E11" i="10"/>
  <c r="F11" i="10"/>
  <c r="G11" i="10"/>
  <c r="H11" i="10"/>
  <c r="I11" i="10"/>
  <c r="J11" i="10"/>
  <c r="K11" i="10"/>
  <c r="L11" i="10"/>
  <c r="M11" i="10"/>
  <c r="N11" i="10"/>
  <c r="O11" i="10"/>
  <c r="E12" i="10"/>
  <c r="F12" i="10"/>
  <c r="G12" i="10"/>
  <c r="H12" i="10"/>
  <c r="I12" i="10"/>
  <c r="J12" i="10"/>
  <c r="K12" i="10"/>
  <c r="L12" i="10"/>
  <c r="M12" i="10"/>
  <c r="N12" i="10"/>
  <c r="O12" i="10"/>
  <c r="D12" i="10"/>
  <c r="D11" i="10"/>
  <c r="F18" i="2"/>
  <c r="E9" i="10"/>
  <c r="F9" i="10"/>
  <c r="G9" i="10"/>
  <c r="H9" i="10"/>
  <c r="I9" i="10"/>
  <c r="J9" i="10"/>
  <c r="K9" i="10"/>
  <c r="L9" i="10"/>
  <c r="M9" i="10"/>
  <c r="N9" i="10"/>
  <c r="O9" i="10"/>
  <c r="D9" i="10"/>
  <c r="E8" i="10"/>
  <c r="F8" i="10"/>
  <c r="G8" i="10"/>
  <c r="H8" i="10"/>
  <c r="I8" i="10"/>
  <c r="J8" i="10"/>
  <c r="K8" i="10"/>
  <c r="L8" i="10"/>
  <c r="M8" i="10"/>
  <c r="N8" i="10"/>
  <c r="O8" i="10"/>
  <c r="D8" i="10"/>
  <c r="D28" i="3"/>
  <c r="E28" i="3"/>
  <c r="E30" i="3"/>
  <c r="D15" i="10" l="1"/>
  <c r="M15" i="10"/>
  <c r="I15" i="10"/>
  <c r="E15" i="10"/>
  <c r="N15" i="10"/>
  <c r="J15" i="10"/>
  <c r="F15" i="10"/>
  <c r="L15" i="10"/>
  <c r="H15" i="10"/>
  <c r="O15" i="10"/>
  <c r="K15" i="10"/>
  <c r="G15" i="10"/>
  <c r="F41" i="2"/>
  <c r="F42" i="2"/>
  <c r="P11" i="10"/>
  <c r="P12" i="10"/>
  <c r="P9" i="10"/>
  <c r="P20" i="10"/>
  <c r="P21" i="10"/>
  <c r="P22" i="10"/>
  <c r="P23" i="10"/>
  <c r="P24" i="10"/>
  <c r="P28" i="10"/>
  <c r="P29" i="10"/>
  <c r="P30" i="10"/>
  <c r="P19" i="10"/>
  <c r="P8" i="10"/>
  <c r="B4" i="9"/>
  <c r="B44" i="2" l="1"/>
  <c r="F43" i="2"/>
  <c r="D37" i="12" s="1"/>
  <c r="C7" i="5"/>
  <c r="C8" i="5" s="1"/>
  <c r="C5" i="5"/>
  <c r="E24" i="4"/>
  <c r="F122" i="2"/>
  <c r="D27" i="3" s="1"/>
  <c r="H21" i="6"/>
  <c r="H11" i="6"/>
  <c r="H6" i="6"/>
  <c r="H5" i="6"/>
  <c r="D13" i="6"/>
  <c r="D12" i="6"/>
  <c r="D11" i="6"/>
  <c r="C11" i="6"/>
  <c r="C7" i="6"/>
  <c r="D8" i="6"/>
  <c r="D7" i="6"/>
  <c r="D6" i="6"/>
  <c r="C6" i="6"/>
  <c r="D5" i="6"/>
  <c r="C5" i="6"/>
  <c r="D4" i="6"/>
  <c r="C4" i="6"/>
  <c r="D33" i="3" l="1"/>
  <c r="D34" i="3"/>
  <c r="C6" i="5"/>
  <c r="C18" i="6"/>
  <c r="P25" i="10" l="1"/>
  <c r="C1" i="4"/>
  <c r="G1" i="6"/>
  <c r="I2" i="3"/>
  <c r="D37" i="3" l="1"/>
  <c r="D38" i="3" s="1"/>
  <c r="C15" i="6"/>
  <c r="D12" i="5"/>
  <c r="C25" i="4"/>
  <c r="F26" i="6"/>
  <c r="H23" i="6"/>
  <c r="C10" i="5" s="1"/>
  <c r="C9" i="5" s="1"/>
  <c r="H25" i="6" s="1"/>
  <c r="E13" i="6"/>
  <c r="E12" i="6"/>
  <c r="E11" i="6"/>
  <c r="E8" i="6"/>
  <c r="D15" i="6"/>
  <c r="E115" i="2"/>
  <c r="F126" i="2"/>
  <c r="H27" i="3" s="1"/>
  <c r="F125" i="2"/>
  <c r="G27" i="3" s="1"/>
  <c r="F124" i="2"/>
  <c r="F27" i="3" s="1"/>
  <c r="F123" i="2"/>
  <c r="E27" i="3" s="1"/>
  <c r="E142" i="2"/>
  <c r="F148" i="2" s="1"/>
  <c r="G33" i="3" l="1"/>
  <c r="G34" i="3"/>
  <c r="H33" i="3"/>
  <c r="H34" i="3"/>
  <c r="F33" i="3"/>
  <c r="F34" i="3"/>
  <c r="E37" i="3"/>
  <c r="F37" i="3" s="1"/>
  <c r="G37" i="3" s="1"/>
  <c r="H37" i="3" s="1"/>
  <c r="I37" i="3" s="1"/>
  <c r="J37" i="3" s="1"/>
  <c r="K37" i="3" s="1"/>
  <c r="L37" i="3" s="1"/>
  <c r="M37" i="3" s="1"/>
  <c r="N37" i="3" s="1"/>
  <c r="O37" i="3" s="1"/>
  <c r="C32" i="10"/>
  <c r="C35" i="10" s="1"/>
  <c r="F127" i="2"/>
  <c r="I27" i="3" s="1"/>
  <c r="H4" i="6"/>
  <c r="H7" i="6" s="1"/>
  <c r="E6" i="6"/>
  <c r="P28" i="3"/>
  <c r="P30" i="3"/>
  <c r="P31" i="3"/>
  <c r="P32" i="3"/>
  <c r="E7" i="6"/>
  <c r="E5" i="6"/>
  <c r="E12" i="5"/>
  <c r="E4" i="6"/>
  <c r="H38" i="3" l="1"/>
  <c r="H40" i="3" s="1"/>
  <c r="F38" i="3"/>
  <c r="F40" i="3" s="1"/>
  <c r="E33" i="3"/>
  <c r="E38" i="3" s="1"/>
  <c r="E34" i="3"/>
  <c r="G36" i="3" s="1"/>
  <c r="G38" i="3" s="1"/>
  <c r="G40" i="3" s="1"/>
  <c r="I33" i="3"/>
  <c r="I38" i="3" s="1"/>
  <c r="I40" i="3" s="1"/>
  <c r="I34" i="3"/>
  <c r="J36" i="3" s="1"/>
  <c r="C13" i="4"/>
  <c r="C18" i="4"/>
  <c r="C11" i="4"/>
  <c r="C9" i="4"/>
  <c r="C12" i="4"/>
  <c r="C10" i="4"/>
  <c r="C14" i="4"/>
  <c r="G5" i="4" s="1"/>
  <c r="F128" i="2"/>
  <c r="J27" i="3" s="1"/>
  <c r="E15" i="6"/>
  <c r="H12" i="6" s="1"/>
  <c r="F12" i="5"/>
  <c r="J33" i="3" l="1"/>
  <c r="J38" i="3" s="1"/>
  <c r="J40" i="3" s="1"/>
  <c r="J34" i="3"/>
  <c r="C15" i="4"/>
  <c r="F129" i="2"/>
  <c r="K27" i="3" s="1"/>
  <c r="H13" i="6"/>
  <c r="H15" i="6" s="1"/>
  <c r="P20" i="3"/>
  <c r="G12" i="5"/>
  <c r="K33" i="3" l="1"/>
  <c r="K38" i="3" s="1"/>
  <c r="K40" i="3" s="1"/>
  <c r="K34" i="3"/>
  <c r="F130" i="2"/>
  <c r="L27" i="3" s="1"/>
  <c r="H12" i="5"/>
  <c r="L33" i="3" l="1"/>
  <c r="L38" i="3" s="1"/>
  <c r="L40" i="3" s="1"/>
  <c r="L34" i="3"/>
  <c r="M36" i="3" s="1"/>
  <c r="P36" i="3" s="1"/>
  <c r="F131" i="2"/>
  <c r="M27" i="3" s="1"/>
  <c r="C14" i="5"/>
  <c r="C18" i="5"/>
  <c r="O18" i="5" s="1"/>
  <c r="J7" i="5" s="1"/>
  <c r="I12" i="5"/>
  <c r="M33" i="3" l="1"/>
  <c r="M38" i="3" s="1"/>
  <c r="M40" i="3" s="1"/>
  <c r="M34" i="3"/>
  <c r="C17" i="5"/>
  <c r="C16" i="5"/>
  <c r="F132" i="2"/>
  <c r="N27" i="3" s="1"/>
  <c r="J12" i="5"/>
  <c r="N33" i="3" l="1"/>
  <c r="N38" i="3" s="1"/>
  <c r="N40" i="3" s="1"/>
  <c r="N34" i="3"/>
  <c r="D14" i="5"/>
  <c r="D17" i="5" s="1"/>
  <c r="F133" i="2"/>
  <c r="O27" i="3" s="1"/>
  <c r="C4" i="4"/>
  <c r="C19" i="5"/>
  <c r="C56" i="3"/>
  <c r="K12" i="5"/>
  <c r="O33" i="3" l="1"/>
  <c r="O38" i="3" s="1"/>
  <c r="O40" i="3" s="1"/>
  <c r="O34" i="3"/>
  <c r="P34" i="3" s="1"/>
  <c r="D16" i="5"/>
  <c r="P27" i="3"/>
  <c r="E14" i="5"/>
  <c r="E17" i="5" s="1"/>
  <c r="C5" i="4"/>
  <c r="C6" i="4" s="1"/>
  <c r="L12" i="5"/>
  <c r="D19" i="5" l="1"/>
  <c r="E16" i="5"/>
  <c r="C7" i="4"/>
  <c r="C20" i="4"/>
  <c r="F14" i="5"/>
  <c r="F16" i="5" s="1"/>
  <c r="M12" i="5"/>
  <c r="E19" i="5" l="1"/>
  <c r="F17" i="5"/>
  <c r="G4" i="4"/>
  <c r="G6" i="4" s="1"/>
  <c r="C27" i="4"/>
  <c r="C23" i="4"/>
  <c r="N12" i="5"/>
  <c r="G14" i="5" l="1"/>
  <c r="G17" i="5" s="1"/>
  <c r="F19" i="5"/>
  <c r="C21" i="5"/>
  <c r="D21" i="5" s="1"/>
  <c r="E21" i="5" s="1"/>
  <c r="F21" i="5" s="1"/>
  <c r="G21" i="5" s="1"/>
  <c r="H21" i="5" s="1"/>
  <c r="I21" i="5" s="1"/>
  <c r="J21" i="5" s="1"/>
  <c r="K21" i="5" s="1"/>
  <c r="L21" i="5" s="1"/>
  <c r="M21" i="5" s="1"/>
  <c r="N21" i="5" s="1"/>
  <c r="C29" i="5" s="1"/>
  <c r="D29" i="5" s="1"/>
  <c r="E29" i="5" s="1"/>
  <c r="F29" i="5" s="1"/>
  <c r="G29" i="5" s="1"/>
  <c r="H29" i="5" s="1"/>
  <c r="I29" i="5" s="1"/>
  <c r="J29" i="5" s="1"/>
  <c r="K29" i="5" s="1"/>
  <c r="L29" i="5" s="1"/>
  <c r="M29" i="5" s="1"/>
  <c r="N29" i="5" s="1"/>
  <c r="C37" i="5" s="1"/>
  <c r="D37" i="5" s="1"/>
  <c r="E37" i="5" s="1"/>
  <c r="F37" i="5" s="1"/>
  <c r="G37" i="5" s="1"/>
  <c r="H37" i="5" s="1"/>
  <c r="I37" i="5" s="1"/>
  <c r="J37" i="5" s="1"/>
  <c r="K37" i="5" s="1"/>
  <c r="L37" i="5" s="1"/>
  <c r="M37" i="5" s="1"/>
  <c r="N37" i="5" s="1"/>
  <c r="C45" i="5" s="1"/>
  <c r="D45" i="5" s="1"/>
  <c r="E45" i="5" s="1"/>
  <c r="F45" i="5" s="1"/>
  <c r="G45" i="5" s="1"/>
  <c r="H45" i="5" s="1"/>
  <c r="I45" i="5" s="1"/>
  <c r="J45" i="5" s="1"/>
  <c r="K45" i="5" s="1"/>
  <c r="L45" i="5" s="1"/>
  <c r="M45" i="5" s="1"/>
  <c r="N45" i="5" s="1"/>
  <c r="C53" i="5" s="1"/>
  <c r="D53" i="5" s="1"/>
  <c r="E53" i="5" s="1"/>
  <c r="F53" i="5" s="1"/>
  <c r="G53" i="5" s="1"/>
  <c r="H53" i="5" s="1"/>
  <c r="I53" i="5" s="1"/>
  <c r="J53" i="5" s="1"/>
  <c r="K53" i="5" s="1"/>
  <c r="L53" i="5" s="1"/>
  <c r="M53" i="5" s="1"/>
  <c r="N53" i="5" s="1"/>
  <c r="C61" i="5" s="1"/>
  <c r="D61" i="5" s="1"/>
  <c r="E61" i="5" s="1"/>
  <c r="F61" i="5" s="1"/>
  <c r="G61" i="5" s="1"/>
  <c r="H61" i="5" s="1"/>
  <c r="I61" i="5" s="1"/>
  <c r="J61" i="5" s="1"/>
  <c r="K61" i="5" s="1"/>
  <c r="L61" i="5" s="1"/>
  <c r="M61" i="5" s="1"/>
  <c r="N61" i="5" s="1"/>
  <c r="C69" i="5" s="1"/>
  <c r="D69" i="5" s="1"/>
  <c r="E69" i="5" s="1"/>
  <c r="F69" i="5" s="1"/>
  <c r="G69" i="5" s="1"/>
  <c r="H69" i="5" s="1"/>
  <c r="I69" i="5" s="1"/>
  <c r="J69" i="5" s="1"/>
  <c r="K69" i="5" s="1"/>
  <c r="L69" i="5" s="1"/>
  <c r="M69" i="5" s="1"/>
  <c r="N69" i="5" s="1"/>
  <c r="C77" i="5" s="1"/>
  <c r="D77" i="5" s="1"/>
  <c r="E77" i="5" s="1"/>
  <c r="F77" i="5" s="1"/>
  <c r="G77" i="5" s="1"/>
  <c r="H77" i="5" s="1"/>
  <c r="I77" i="5" s="1"/>
  <c r="J77" i="5" s="1"/>
  <c r="K77" i="5" s="1"/>
  <c r="L77" i="5" s="1"/>
  <c r="M77" i="5" s="1"/>
  <c r="N77" i="5" s="1"/>
  <c r="C85" i="5" s="1"/>
  <c r="D85" i="5" s="1"/>
  <c r="E85" i="5" s="1"/>
  <c r="F85" i="5" s="1"/>
  <c r="G85" i="5" s="1"/>
  <c r="H85" i="5" s="1"/>
  <c r="I85" i="5" s="1"/>
  <c r="J85" i="5" s="1"/>
  <c r="K85" i="5" s="1"/>
  <c r="L85" i="5" s="1"/>
  <c r="M85" i="5" s="1"/>
  <c r="N85" i="5" s="1"/>
  <c r="H14" i="5" l="1"/>
  <c r="H17" i="5" s="1"/>
  <c r="G16" i="5"/>
  <c r="G8" i="4"/>
  <c r="I14" i="5" l="1"/>
  <c r="I17" i="5" s="1"/>
  <c r="J14" i="5" s="1"/>
  <c r="J17" i="5" s="1"/>
  <c r="H16" i="5"/>
  <c r="G19" i="5"/>
  <c r="I16" i="5" l="1"/>
  <c r="H19" i="5"/>
  <c r="J16" i="5"/>
  <c r="K14" i="5"/>
  <c r="K16" i="5" s="1"/>
  <c r="I19" i="5" l="1"/>
  <c r="J19" i="5"/>
  <c r="K17" i="5"/>
  <c r="L14" i="5" s="1"/>
  <c r="L16" i="5" s="1"/>
  <c r="K19" i="5" l="1"/>
  <c r="L17" i="5"/>
  <c r="M14" i="5" s="1"/>
  <c r="M16" i="5" l="1"/>
  <c r="M17" i="5"/>
  <c r="N14" i="5" s="1"/>
  <c r="L19" i="5"/>
  <c r="M19" i="5" l="1"/>
  <c r="N17" i="5"/>
  <c r="O17" i="5" s="1"/>
  <c r="G9" i="4" s="1"/>
  <c r="N16" i="5"/>
  <c r="C23" i="5" l="1"/>
  <c r="C26" i="5" s="1"/>
  <c r="D23" i="5" s="1"/>
  <c r="D26" i="5" s="1"/>
  <c r="E23" i="5" s="1"/>
  <c r="O16" i="5"/>
  <c r="C17" i="4" s="1"/>
  <c r="N19" i="5"/>
  <c r="O19" i="5" s="1"/>
  <c r="C25" i="5" l="1"/>
  <c r="C27" i="5" s="1"/>
  <c r="D25" i="5"/>
  <c r="D27" i="5" s="1"/>
  <c r="E26" i="5"/>
  <c r="F23" i="5" s="1"/>
  <c r="E25" i="5"/>
  <c r="E27" i="5" l="1"/>
  <c r="F25" i="5"/>
  <c r="F26" i="5"/>
  <c r="G23" i="5" s="1"/>
  <c r="G26" i="5" l="1"/>
  <c r="H23" i="5" s="1"/>
  <c r="G25" i="5"/>
  <c r="F27" i="5"/>
  <c r="G27" i="5" l="1"/>
  <c r="H25" i="5"/>
  <c r="H26" i="5"/>
  <c r="I23" i="5" s="1"/>
  <c r="I26" i="5" l="1"/>
  <c r="J23" i="5" s="1"/>
  <c r="I25" i="5"/>
  <c r="H27" i="5"/>
  <c r="I27" i="5" l="1"/>
  <c r="J26" i="5"/>
  <c r="K23" i="5" s="1"/>
  <c r="J25" i="5"/>
  <c r="G11" i="4"/>
  <c r="J27" i="5" l="1"/>
  <c r="K26" i="5"/>
  <c r="L23" i="5" s="1"/>
  <c r="K25" i="5"/>
  <c r="K27" i="5" l="1"/>
  <c r="L25" i="5"/>
  <c r="L26" i="5"/>
  <c r="M23" i="5" s="1"/>
  <c r="M25" i="5" l="1"/>
  <c r="M26" i="5"/>
  <c r="N23" i="5" s="1"/>
  <c r="L27" i="5"/>
  <c r="M27" i="5" l="1"/>
  <c r="N25" i="5"/>
  <c r="N26" i="5"/>
  <c r="O26" i="5" s="1"/>
  <c r="C31" i="5" l="1"/>
  <c r="C34" i="5" s="1"/>
  <c r="D31" i="5" s="1"/>
  <c r="N27" i="5"/>
  <c r="O27" i="5" s="1"/>
  <c r="O25" i="5"/>
  <c r="C33" i="5" l="1"/>
  <c r="C35" i="5" s="1"/>
  <c r="D34" i="5"/>
  <c r="E31" i="5" s="1"/>
  <c r="D33" i="5"/>
  <c r="E34" i="5" l="1"/>
  <c r="F31" i="5" s="1"/>
  <c r="E33" i="5"/>
  <c r="D35" i="5"/>
  <c r="F34" i="5" l="1"/>
  <c r="G31" i="5" s="1"/>
  <c r="F33" i="5"/>
  <c r="E35" i="5"/>
  <c r="F35" i="5" l="1"/>
  <c r="G34" i="5"/>
  <c r="H31" i="5" s="1"/>
  <c r="G33" i="5"/>
  <c r="H33" i="5" l="1"/>
  <c r="H34" i="5"/>
  <c r="I31" i="5" s="1"/>
  <c r="G35" i="5"/>
  <c r="H35" i="5" l="1"/>
  <c r="I34" i="5"/>
  <c r="J31" i="5" s="1"/>
  <c r="I33" i="5"/>
  <c r="I35" i="5" l="1"/>
  <c r="J34" i="5"/>
  <c r="K31" i="5" s="1"/>
  <c r="J33" i="5"/>
  <c r="K34" i="5" l="1"/>
  <c r="L31" i="5" s="1"/>
  <c r="K33" i="5"/>
  <c r="J35" i="5"/>
  <c r="L33" i="5" l="1"/>
  <c r="L34" i="5"/>
  <c r="M31" i="5" s="1"/>
  <c r="K35" i="5"/>
  <c r="L35" i="5" l="1"/>
  <c r="M34" i="5"/>
  <c r="N31" i="5" s="1"/>
  <c r="M33" i="5"/>
  <c r="N34" i="5" l="1"/>
  <c r="O34" i="5" s="1"/>
  <c r="N33" i="5"/>
  <c r="M35" i="5"/>
  <c r="C39" i="5" l="1"/>
  <c r="C42" i="5" s="1"/>
  <c r="N35" i="5"/>
  <c r="O35" i="5" s="1"/>
  <c r="O33" i="5"/>
  <c r="D39" i="5" l="1"/>
  <c r="D41" i="5" s="1"/>
  <c r="C41" i="5"/>
  <c r="C43" i="5" s="1"/>
  <c r="D42" i="5" l="1"/>
  <c r="E39" i="5" s="1"/>
  <c r="E42" i="5" s="1"/>
  <c r="F39" i="5" s="1"/>
  <c r="F41" i="5" s="1"/>
  <c r="F42" i="5" l="1"/>
  <c r="G39" i="5" s="1"/>
  <c r="G42" i="5" s="1"/>
  <c r="H39" i="5" s="1"/>
  <c r="E41" i="5"/>
  <c r="E43" i="5" s="1"/>
  <c r="D43" i="5"/>
  <c r="G41" i="5" l="1"/>
  <c r="G43" i="5" s="1"/>
  <c r="F43" i="5"/>
  <c r="H41" i="5"/>
  <c r="H42" i="5"/>
  <c r="I39" i="5" s="1"/>
  <c r="I42" i="5" l="1"/>
  <c r="J39" i="5" s="1"/>
  <c r="I41" i="5"/>
  <c r="H43" i="5"/>
  <c r="I43" i="5" l="1"/>
  <c r="J41" i="5"/>
  <c r="J42" i="5"/>
  <c r="K39" i="5" s="1"/>
  <c r="K42" i="5" l="1"/>
  <c r="L39" i="5" s="1"/>
  <c r="K41" i="5"/>
  <c r="J43" i="5"/>
  <c r="K43" i="5" l="1"/>
  <c r="L41" i="5"/>
  <c r="L42" i="5"/>
  <c r="M39" i="5" s="1"/>
  <c r="L43" i="5" l="1"/>
  <c r="M42" i="5"/>
  <c r="N39" i="5" s="1"/>
  <c r="M41" i="5"/>
  <c r="M43" i="5" l="1"/>
  <c r="N41" i="5"/>
  <c r="N42" i="5"/>
  <c r="O42" i="5" s="1"/>
  <c r="N43" i="5" l="1"/>
  <c r="O43" i="5" s="1"/>
  <c r="O41" i="5"/>
  <c r="C47" i="5"/>
  <c r="C49" i="5" l="1"/>
  <c r="C50" i="5"/>
  <c r="D47" i="5" s="1"/>
  <c r="D50" i="5" l="1"/>
  <c r="E47" i="5" s="1"/>
  <c r="D49" i="5"/>
  <c r="C51" i="5"/>
  <c r="D51" i="5" l="1"/>
  <c r="E49" i="5"/>
  <c r="E50" i="5"/>
  <c r="F47" i="5" l="1"/>
  <c r="E51" i="5"/>
  <c r="F50" i="5" l="1"/>
  <c r="G47" i="5" s="1"/>
  <c r="F49" i="5"/>
  <c r="G49" i="5" l="1"/>
  <c r="G50" i="5"/>
  <c r="H47" i="5" s="1"/>
  <c r="F51" i="5"/>
  <c r="H50" i="5" l="1"/>
  <c r="I47" i="5" s="1"/>
  <c r="H49" i="5"/>
  <c r="G51" i="5"/>
  <c r="I49" i="5" l="1"/>
  <c r="I50" i="5"/>
  <c r="J47" i="5" s="1"/>
  <c r="H51" i="5"/>
  <c r="J50" i="5" l="1"/>
  <c r="K47" i="5" s="1"/>
  <c r="J49" i="5"/>
  <c r="I51" i="5"/>
  <c r="K49" i="5" l="1"/>
  <c r="K50" i="5"/>
  <c r="L47" i="5" s="1"/>
  <c r="J51" i="5"/>
  <c r="L50" i="5" l="1"/>
  <c r="M47" i="5" s="1"/>
  <c r="L49" i="5"/>
  <c r="K51" i="5"/>
  <c r="L51" i="5" l="1"/>
  <c r="M49" i="5"/>
  <c r="M50" i="5"/>
  <c r="N47" i="5" s="1"/>
  <c r="N50" i="5" l="1"/>
  <c r="O50" i="5" s="1"/>
  <c r="N49" i="5"/>
  <c r="M51" i="5"/>
  <c r="C55" i="5" l="1"/>
  <c r="C58" i="5" s="1"/>
  <c r="D55" i="5" s="1"/>
  <c r="N51" i="5"/>
  <c r="O51" i="5" s="1"/>
  <c r="O49" i="5"/>
  <c r="C57" i="5" l="1"/>
  <c r="C59" i="5" s="1"/>
  <c r="D57" i="5"/>
  <c r="D58" i="5"/>
  <c r="E55" i="5" s="1"/>
  <c r="E58" i="5" l="1"/>
  <c r="F55" i="5" s="1"/>
  <c r="E57" i="5"/>
  <c r="D59" i="5"/>
  <c r="F57" i="5" l="1"/>
  <c r="F58" i="5"/>
  <c r="G55" i="5" s="1"/>
  <c r="E59" i="5"/>
  <c r="F59" i="5" l="1"/>
  <c r="G58" i="5"/>
  <c r="H55" i="5" s="1"/>
  <c r="G57" i="5"/>
  <c r="H57" i="5" l="1"/>
  <c r="H58" i="5"/>
  <c r="I55" i="5" s="1"/>
  <c r="G59" i="5"/>
  <c r="I58" i="5" l="1"/>
  <c r="J55" i="5" s="1"/>
  <c r="I57" i="5"/>
  <c r="H59" i="5"/>
  <c r="J57" i="5" l="1"/>
  <c r="J58" i="5"/>
  <c r="K55" i="5" s="1"/>
  <c r="I59" i="5"/>
  <c r="K58" i="5" l="1"/>
  <c r="L55" i="5" s="1"/>
  <c r="K57" i="5"/>
  <c r="J59" i="5"/>
  <c r="L57" i="5" l="1"/>
  <c r="L58" i="5"/>
  <c r="M55" i="5" s="1"/>
  <c r="K59" i="5"/>
  <c r="M58" i="5" l="1"/>
  <c r="N55" i="5" s="1"/>
  <c r="M57" i="5"/>
  <c r="L59" i="5"/>
  <c r="M59" i="5" l="1"/>
  <c r="N57" i="5"/>
  <c r="N58" i="5"/>
  <c r="O58" i="5" s="1"/>
  <c r="N59" i="5" l="1"/>
  <c r="O59" i="5" s="1"/>
  <c r="O57" i="5"/>
  <c r="C63" i="5"/>
  <c r="C66" i="5" l="1"/>
  <c r="D63" i="5" s="1"/>
  <c r="C65" i="5"/>
  <c r="D65" i="5" l="1"/>
  <c r="D66" i="5"/>
  <c r="E63" i="5" s="1"/>
  <c r="C67" i="5"/>
  <c r="E66" i="5" l="1"/>
  <c r="F63" i="5" s="1"/>
  <c r="E65" i="5"/>
  <c r="D67" i="5"/>
  <c r="F65" i="5" l="1"/>
  <c r="F66" i="5"/>
  <c r="G63" i="5" s="1"/>
  <c r="E67" i="5"/>
  <c r="G66" i="5" l="1"/>
  <c r="H63" i="5" s="1"/>
  <c r="G65" i="5"/>
  <c r="F67" i="5"/>
  <c r="H65" i="5" l="1"/>
  <c r="H66" i="5"/>
  <c r="I63" i="5" s="1"/>
  <c r="G67" i="5"/>
  <c r="I66" i="5" l="1"/>
  <c r="J63" i="5" s="1"/>
  <c r="I65" i="5"/>
  <c r="H67" i="5"/>
  <c r="J65" i="5" l="1"/>
  <c r="J66" i="5"/>
  <c r="K63" i="5" s="1"/>
  <c r="I67" i="5"/>
  <c r="K66" i="5" l="1"/>
  <c r="L63" i="5" s="1"/>
  <c r="K65" i="5"/>
  <c r="J67" i="5"/>
  <c r="L65" i="5" l="1"/>
  <c r="L66" i="5"/>
  <c r="M63" i="5" s="1"/>
  <c r="K67" i="5"/>
  <c r="M66" i="5" l="1"/>
  <c r="N63" i="5" s="1"/>
  <c r="M65" i="5"/>
  <c r="L67" i="5"/>
  <c r="M67" i="5" l="1"/>
  <c r="N65" i="5"/>
  <c r="N66" i="5"/>
  <c r="O66" i="5" s="1"/>
  <c r="N67" i="5" l="1"/>
  <c r="O67" i="5" s="1"/>
  <c r="O65" i="5"/>
  <c r="C71" i="5"/>
  <c r="C73" i="5" l="1"/>
  <c r="C74" i="5"/>
  <c r="D71" i="5" l="1"/>
  <c r="C75" i="5"/>
  <c r="D74" i="5" l="1"/>
  <c r="E71" i="5" s="1"/>
  <c r="D73" i="5"/>
  <c r="D75" i="5" l="1"/>
  <c r="E73" i="5"/>
  <c r="E74" i="5"/>
  <c r="F71" i="5" s="1"/>
  <c r="F74" i="5" l="1"/>
  <c r="G71" i="5" s="1"/>
  <c r="F73" i="5"/>
  <c r="E75" i="5"/>
  <c r="G73" i="5" l="1"/>
  <c r="G74" i="5"/>
  <c r="H71" i="5" s="1"/>
  <c r="F75" i="5"/>
  <c r="G75" i="5" l="1"/>
  <c r="H74" i="5"/>
  <c r="I71" i="5" s="1"/>
  <c r="H73" i="5"/>
  <c r="H75" i="5" l="1"/>
  <c r="I73" i="5"/>
  <c r="I74" i="5"/>
  <c r="J71" i="5" s="1"/>
  <c r="J74" i="5" l="1"/>
  <c r="K71" i="5" s="1"/>
  <c r="J73" i="5"/>
  <c r="I75" i="5"/>
  <c r="K73" i="5" l="1"/>
  <c r="K74" i="5"/>
  <c r="L71" i="5" s="1"/>
  <c r="J75" i="5"/>
  <c r="L74" i="5" l="1"/>
  <c r="M71" i="5" s="1"/>
  <c r="L73" i="5"/>
  <c r="K75" i="5"/>
  <c r="L75" i="5" l="1"/>
  <c r="M73" i="5"/>
  <c r="M74" i="5"/>
  <c r="N71" i="5" s="1"/>
  <c r="N74" i="5" l="1"/>
  <c r="O74" i="5" s="1"/>
  <c r="N73" i="5"/>
  <c r="M75" i="5"/>
  <c r="C79" i="5" l="1"/>
  <c r="C82" i="5" s="1"/>
  <c r="D79" i="5" s="1"/>
  <c r="N75" i="5"/>
  <c r="O75" i="5" s="1"/>
  <c r="O73" i="5"/>
  <c r="C81" i="5" l="1"/>
  <c r="C83" i="5" s="1"/>
  <c r="D81" i="5"/>
  <c r="D82" i="5"/>
  <c r="E79" i="5" s="1"/>
  <c r="E82" i="5" l="1"/>
  <c r="F79" i="5" s="1"/>
  <c r="E81" i="5"/>
  <c r="D83" i="5"/>
  <c r="F81" i="5" l="1"/>
  <c r="F82" i="5"/>
  <c r="G79" i="5" s="1"/>
  <c r="E83" i="5"/>
  <c r="F83" i="5" l="1"/>
  <c r="G82" i="5"/>
  <c r="H79" i="5" s="1"/>
  <c r="G81" i="5"/>
  <c r="H81" i="5" l="1"/>
  <c r="H82" i="5"/>
  <c r="I79" i="5" s="1"/>
  <c r="G83" i="5"/>
  <c r="I82" i="5" l="1"/>
  <c r="J79" i="5" s="1"/>
  <c r="I81" i="5"/>
  <c r="H83" i="5"/>
  <c r="J81" i="5" l="1"/>
  <c r="J82" i="5"/>
  <c r="K79" i="5" s="1"/>
  <c r="I83" i="5"/>
  <c r="K82" i="5" l="1"/>
  <c r="L79" i="5" s="1"/>
  <c r="K81" i="5"/>
  <c r="J83" i="5"/>
  <c r="L81" i="5" l="1"/>
  <c r="L82" i="5"/>
  <c r="M79" i="5" s="1"/>
  <c r="K83" i="5"/>
  <c r="M82" i="5" l="1"/>
  <c r="N79" i="5" s="1"/>
  <c r="M81" i="5"/>
  <c r="L83" i="5"/>
  <c r="M83" i="5" l="1"/>
  <c r="N81" i="5"/>
  <c r="N82" i="5"/>
  <c r="O82" i="5" s="1"/>
  <c r="N83" i="5" l="1"/>
  <c r="O83" i="5" s="1"/>
  <c r="O81" i="5"/>
  <c r="C87" i="5"/>
  <c r="C89" i="5" l="1"/>
  <c r="C90" i="5"/>
  <c r="D87" i="5" l="1"/>
  <c r="C91" i="5"/>
  <c r="D90" i="5" l="1"/>
  <c r="E87" i="5" s="1"/>
  <c r="D89" i="5"/>
  <c r="E89" i="5" l="1"/>
  <c r="E90" i="5"/>
  <c r="F87" i="5" s="1"/>
  <c r="D91" i="5"/>
  <c r="F90" i="5" l="1"/>
  <c r="G87" i="5" s="1"/>
  <c r="F89" i="5"/>
  <c r="E91" i="5"/>
  <c r="G89" i="5" l="1"/>
  <c r="G90" i="5"/>
  <c r="H87" i="5" s="1"/>
  <c r="F91" i="5"/>
  <c r="H90" i="5" l="1"/>
  <c r="I87" i="5" s="1"/>
  <c r="H89" i="5"/>
  <c r="G91" i="5"/>
  <c r="I89" i="5" l="1"/>
  <c r="I90" i="5"/>
  <c r="J87" i="5" s="1"/>
  <c r="H91" i="5"/>
  <c r="J90" i="5" l="1"/>
  <c r="K87" i="5" s="1"/>
  <c r="J89" i="5"/>
  <c r="I91" i="5"/>
  <c r="K89" i="5" l="1"/>
  <c r="K90" i="5"/>
  <c r="L87" i="5" s="1"/>
  <c r="J91" i="5"/>
  <c r="L90" i="5" l="1"/>
  <c r="M87" i="5" s="1"/>
  <c r="L89" i="5"/>
  <c r="K91" i="5"/>
  <c r="L91" i="5" l="1"/>
  <c r="M89" i="5"/>
  <c r="M90" i="5"/>
  <c r="N87" i="5" s="1"/>
  <c r="N90" i="5" l="1"/>
  <c r="O90" i="5" s="1"/>
  <c r="J5" i="5" s="1"/>
  <c r="N89" i="5"/>
  <c r="M91" i="5"/>
  <c r="N91" i="5" l="1"/>
  <c r="O91" i="5" s="1"/>
  <c r="O89" i="5"/>
  <c r="J6" i="5" s="1"/>
  <c r="J4" i="5" l="1"/>
  <c r="J3" i="5" s="1"/>
  <c r="H26" i="6" s="1"/>
  <c r="J8" i="5"/>
  <c r="D56" i="3" l="1"/>
  <c r="D32" i="10"/>
  <c r="D35" i="10" l="1"/>
  <c r="F32" i="10"/>
  <c r="E56" i="3"/>
  <c r="D38" i="10" l="1"/>
  <c r="D37" i="10"/>
  <c r="O56" i="3"/>
  <c r="M32" i="10"/>
  <c r="N56" i="3"/>
  <c r="I56" i="3"/>
  <c r="J56" i="3"/>
  <c r="F35" i="10"/>
  <c r="F37" i="10" s="1"/>
  <c r="O32" i="10"/>
  <c r="L32" i="10"/>
  <c r="L56" i="3"/>
  <c r="N32" i="10"/>
  <c r="I32" i="10"/>
  <c r="J32" i="10"/>
  <c r="M56" i="3"/>
  <c r="G32" i="10"/>
  <c r="F56" i="3"/>
  <c r="H32" i="10"/>
  <c r="H56" i="3"/>
  <c r="K32" i="10"/>
  <c r="E32" i="10"/>
  <c r="G56" i="3" l="1"/>
  <c r="K56" i="3"/>
  <c r="H35" i="10"/>
  <c r="H37" i="10" s="1"/>
  <c r="G35" i="10"/>
  <c r="G37" i="10" s="1"/>
  <c r="K35" i="10"/>
  <c r="K37" i="10" s="1"/>
  <c r="M35" i="10"/>
  <c r="M37" i="10" s="1"/>
  <c r="P32" i="10"/>
  <c r="L35" i="10"/>
  <c r="L37" i="10" s="1"/>
  <c r="J35" i="10"/>
  <c r="J37" i="10" s="1"/>
  <c r="P15" i="10"/>
  <c r="O35" i="10"/>
  <c r="O37" i="10" s="1"/>
  <c r="E35" i="10"/>
  <c r="I35" i="10"/>
  <c r="I37" i="10" s="1"/>
  <c r="N35" i="10"/>
  <c r="N37" i="10" s="1"/>
  <c r="E38" i="10" l="1"/>
  <c r="F38" i="10" s="1"/>
  <c r="E37" i="10"/>
  <c r="P35" i="10"/>
  <c r="G38" i="10" l="1"/>
  <c r="H38" i="10" l="1"/>
  <c r="I38" i="10" l="1"/>
  <c r="J38" i="10" l="1"/>
  <c r="K38" i="10" l="1"/>
  <c r="L38" i="10" l="1"/>
  <c r="M38" i="10" l="1"/>
  <c r="N38" i="10" l="1"/>
  <c r="O38" i="10" l="1"/>
  <c r="P38" i="10"/>
  <c r="P38" i="3"/>
  <c r="E12" i="3" l="1"/>
  <c r="E17" i="3" l="1"/>
  <c r="E40" i="3" s="1"/>
  <c r="D12" i="3"/>
  <c r="D17" i="3" s="1"/>
  <c r="D40" i="3" l="1"/>
  <c r="D44" i="3" s="1"/>
  <c r="D46" i="3" s="1"/>
  <c r="P17" i="3"/>
  <c r="E41" i="3" l="1"/>
  <c r="F41" i="3" s="1"/>
  <c r="D47" i="3"/>
  <c r="E44" i="3" l="1"/>
  <c r="E46" i="3" s="1"/>
  <c r="G41" i="3"/>
  <c r="F44" i="3"/>
  <c r="H41" i="3" l="1"/>
  <c r="G44" i="3"/>
  <c r="E47" i="3"/>
  <c r="I41" i="3" l="1"/>
  <c r="H44" i="3"/>
  <c r="F46" i="3"/>
  <c r="J41" i="3" l="1"/>
  <c r="I44" i="3"/>
  <c r="F47" i="3"/>
  <c r="K41" i="3" l="1"/>
  <c r="J44" i="3"/>
  <c r="G46" i="3"/>
  <c r="L41" i="3" l="1"/>
  <c r="K44" i="3"/>
  <c r="G47" i="3"/>
  <c r="M41" i="3" l="1"/>
  <c r="L44" i="3"/>
  <c r="H46" i="3"/>
  <c r="N41" i="3" l="1"/>
  <c r="M44" i="3"/>
  <c r="H47" i="3"/>
  <c r="I46" i="3"/>
  <c r="O41" i="3" l="1"/>
  <c r="O44" i="3" s="1"/>
  <c r="N44" i="3"/>
  <c r="J46" i="3"/>
  <c r="I47" i="3"/>
  <c r="J47" i="3" l="1"/>
  <c r="K46" i="3"/>
  <c r="L46" i="3" l="1"/>
  <c r="K47" i="3"/>
  <c r="L47" i="3" l="1"/>
  <c r="M46" i="3"/>
  <c r="M47" i="3" l="1"/>
  <c r="N46" i="3"/>
  <c r="N47" i="3" l="1"/>
  <c r="O46" i="3" l="1"/>
  <c r="O47" i="3" s="1"/>
  <c r="P47" i="3" s="1"/>
  <c r="C48" i="3" s="1"/>
  <c r="C12" i="3" l="1"/>
  <c r="P12" i="3" s="1"/>
  <c r="F93" i="2"/>
  <c r="F98" i="2" s="1"/>
  <c r="D25" i="12"/>
  <c r="D26" i="12" s="1"/>
  <c r="D52" i="3"/>
  <c r="F92" i="2"/>
  <c r="C18" i="12" s="1"/>
  <c r="M19" i="12" l="1"/>
  <c r="D18" i="12"/>
  <c r="L19" i="12"/>
  <c r="L30" i="12" s="1"/>
  <c r="O19" i="12"/>
  <c r="N19" i="12"/>
  <c r="E25" i="12"/>
  <c r="O51" i="3" l="1"/>
  <c r="O30" i="12"/>
  <c r="N51" i="3"/>
  <c r="N30" i="12"/>
  <c r="M51" i="3"/>
  <c r="M30" i="12"/>
  <c r="L51" i="3"/>
  <c r="P19" i="12"/>
  <c r="E18" i="12"/>
  <c r="E20" i="12"/>
  <c r="E26" i="12"/>
  <c r="F25" i="12"/>
  <c r="P51" i="3" l="1"/>
  <c r="D38" i="12"/>
  <c r="D39" i="12" s="1"/>
  <c r="B40" i="12" s="1"/>
  <c r="F20" i="12"/>
  <c r="F18" i="12"/>
  <c r="E50" i="3"/>
  <c r="E31" i="12"/>
  <c r="G25" i="12"/>
  <c r="F26" i="12"/>
  <c r="E52" i="3" l="1"/>
  <c r="E32" i="12"/>
  <c r="G18" i="12"/>
  <c r="G20" i="12"/>
  <c r="G26" i="12"/>
  <c r="H25" i="12"/>
  <c r="F50" i="3"/>
  <c r="F52" i="3" s="1"/>
  <c r="F31" i="12"/>
  <c r="F32" i="12" s="1"/>
  <c r="I25" i="12" l="1"/>
  <c r="H26" i="12"/>
  <c r="G31" i="12"/>
  <c r="G50" i="3"/>
  <c r="G52" i="3" s="1"/>
  <c r="H18" i="12"/>
  <c r="H20" i="12"/>
  <c r="H50" i="3" l="1"/>
  <c r="H31" i="12"/>
  <c r="I20" i="12"/>
  <c r="I18" i="12"/>
  <c r="G32" i="12"/>
  <c r="J25" i="12"/>
  <c r="I26" i="12"/>
  <c r="H32" i="12" l="1"/>
  <c r="K25" i="12"/>
  <c r="J26" i="12"/>
  <c r="I50" i="3"/>
  <c r="I52" i="3" s="1"/>
  <c r="I31" i="12"/>
  <c r="H52" i="3"/>
  <c r="J20" i="12"/>
  <c r="J18" i="12"/>
  <c r="J50" i="3" l="1"/>
  <c r="J31" i="12"/>
  <c r="I32" i="12"/>
  <c r="K20" i="12"/>
  <c r="K18" i="12"/>
  <c r="L25" i="12"/>
  <c r="K26" i="12"/>
  <c r="J32" i="12" l="1"/>
  <c r="L18" i="12"/>
  <c r="L20" i="12"/>
  <c r="K50" i="3"/>
  <c r="K52" i="3" s="1"/>
  <c r="K31" i="12"/>
  <c r="M25" i="12"/>
  <c r="L26" i="12"/>
  <c r="J52" i="3"/>
  <c r="L50" i="3" l="1"/>
  <c r="L31" i="12"/>
  <c r="L32" i="12" s="1"/>
  <c r="N25" i="12"/>
  <c r="M26" i="12"/>
  <c r="K32" i="12"/>
  <c r="M20" i="12"/>
  <c r="M18" i="12"/>
  <c r="M50" i="3" l="1"/>
  <c r="M52" i="3" s="1"/>
  <c r="M31" i="12"/>
  <c r="N20" i="12"/>
  <c r="N18" i="12"/>
  <c r="O25" i="12"/>
  <c r="O26" i="12" s="1"/>
  <c r="N26" i="12"/>
  <c r="L52" i="3"/>
  <c r="O20" i="12" l="1"/>
  <c r="O18" i="12"/>
  <c r="N31" i="12"/>
  <c r="N32" i="12" s="1"/>
  <c r="N50" i="3"/>
  <c r="N52" i="3" s="1"/>
  <c r="M32" i="12"/>
  <c r="O50" i="3" l="1"/>
  <c r="O31" i="12"/>
  <c r="P31" i="12" s="1"/>
  <c r="P20" i="12"/>
  <c r="O32" i="12" l="1"/>
  <c r="P32" i="12" s="1"/>
  <c r="O52" i="3"/>
  <c r="P52" i="3" s="1"/>
  <c r="C49" i="3" s="1"/>
  <c r="P50" i="3"/>
</calcChain>
</file>

<file path=xl/connections.xml><?xml version="1.0" encoding="utf-8"?>
<connections xmlns="http://schemas.openxmlformats.org/spreadsheetml/2006/main">
  <connection id="1" keepAlive="1" name="Query - Table2" description="Connection to the 'Table2' query in the workbook." type="5" refreshedVersion="6" background="1">
    <dbPr connection="Provider=Microsoft.Mashup.OleDb.1;Data Source=$Workbook$;Location=Table2;Extended Properties=&quot;&quot;" command="SELECT * FROM [Table2]"/>
  </connection>
</connections>
</file>

<file path=xl/sharedStrings.xml><?xml version="1.0" encoding="utf-8"?>
<sst xmlns="http://schemas.openxmlformats.org/spreadsheetml/2006/main" count="566" uniqueCount="389">
  <si>
    <t>Antwoord:</t>
  </si>
  <si>
    <t>vul bedrag in:</t>
  </si>
  <si>
    <t>selecteer:</t>
  </si>
  <si>
    <t>Transportmiddel</t>
  </si>
  <si>
    <t>Startvoorraad</t>
  </si>
  <si>
    <t>Goodwill</t>
  </si>
  <si>
    <t xml:space="preserve">Wat is de vraagprijs van jouw product, dienst of uurtarief?  </t>
  </si>
  <si>
    <t>Aftrekposten belastingdienst</t>
  </si>
  <si>
    <t>wat is dit?</t>
  </si>
  <si>
    <t>Mag je ter vermindering van je belastbaar inkomen de onderstaande aftrekposten opvoeren?</t>
  </si>
  <si>
    <t>Zelfstandigenaftrek</t>
  </si>
  <si>
    <t>Startersaftrek</t>
  </si>
  <si>
    <t>Meewerkaftrek</t>
  </si>
  <si>
    <t>MKB-Winstvrijstelling</t>
  </si>
  <si>
    <t>Investeringsaftrek</t>
  </si>
  <si>
    <t>Ouderdagsreserve</t>
  </si>
  <si>
    <t>Vaste activa (excl. BTW)</t>
  </si>
  <si>
    <t>In bezit</t>
  </si>
  <si>
    <t>Investeren</t>
  </si>
  <si>
    <t>Totaal</t>
  </si>
  <si>
    <t>Eigen inbreng</t>
  </si>
  <si>
    <t xml:space="preserve">Verbouwing </t>
  </si>
  <si>
    <t>Activa in bezit</t>
  </si>
  <si>
    <t>Inventaris en inrichting</t>
  </si>
  <si>
    <t>Contante inbreng (bv. spaargeld)</t>
  </si>
  <si>
    <t>Klik hier om VRAGENLIJST in te vullen</t>
  </si>
  <si>
    <t>Computer en software</t>
  </si>
  <si>
    <t>Achtergestelde leningen (familie/vrienden)</t>
  </si>
  <si>
    <t>Totaal eigen vermogen</t>
  </si>
  <si>
    <t>Goodwill/Franchisefee/Huurgarantie</t>
  </si>
  <si>
    <t>Vlottende activa (excl. BTW)</t>
  </si>
  <si>
    <t>Financiering</t>
  </si>
  <si>
    <t>Financiering overig</t>
  </si>
  <si>
    <t>Promotie-, aanloopkosten</t>
  </si>
  <si>
    <t>Financiering kredietverstrekker</t>
  </si>
  <si>
    <t>Kas (reserve)</t>
  </si>
  <si>
    <t>Totaal vreemd vermogen</t>
  </si>
  <si>
    <t>Totaal investeringsbedrag</t>
  </si>
  <si>
    <t>Dit is de berekende kredietbehoefte:</t>
  </si>
  <si>
    <t>Vul een bedrag in om de hoogte van de lening vast te stellen:</t>
  </si>
  <si>
    <t>Voorwaarden</t>
  </si>
  <si>
    <t>Dit is de lening die je wilt aanvragen:</t>
  </si>
  <si>
    <t>Rentepercentage²</t>
  </si>
  <si>
    <t>Looptijd van de lening (in jaren)</t>
  </si>
  <si>
    <t>Vul in in hoeveel jaar je de lening wilt terugbetalen:</t>
  </si>
  <si>
    <t>Eerste maand van aflossing in maand</t>
  </si>
  <si>
    <t xml:space="preserve">  jaren</t>
  </si>
  <si>
    <t>Maandlasten³</t>
  </si>
  <si>
    <t>Vul in na hoeveel maanden je wilt beginnen met aflossen?</t>
  </si>
  <si>
    <t>Aflossingsbedrag per maand</t>
  </si>
  <si>
    <t xml:space="preserve">  maanden</t>
  </si>
  <si>
    <t>Eindsaldo</t>
  </si>
  <si>
    <t>Exploitatiebegroting</t>
  </si>
  <si>
    <t xml:space="preserve">Exploitatiebegroting </t>
  </si>
  <si>
    <t xml:space="preserve">Cash-flow overzicht  </t>
  </si>
  <si>
    <t>Netto omzet</t>
  </si>
  <si>
    <t>Winst uit onderneming</t>
  </si>
  <si>
    <t>Inkoopwaarde</t>
  </si>
  <si>
    <t>Afschrijvingen</t>
  </si>
  <si>
    <t>Bruto winst</t>
  </si>
  <si>
    <t>Beschikbare kasmiddelen</t>
  </si>
  <si>
    <t>Brutowinstmarge</t>
  </si>
  <si>
    <t>Totale privé-onttrekking</t>
  </si>
  <si>
    <t>Personeelskosten</t>
  </si>
  <si>
    <t>Aflossingen</t>
  </si>
  <si>
    <t>Huisvestingskosten</t>
  </si>
  <si>
    <t>Vervoer/ transportkosten</t>
  </si>
  <si>
    <t>Beschikbaar voor investeringen</t>
  </si>
  <si>
    <t>Promotiekosten</t>
  </si>
  <si>
    <t xml:space="preserve">Overige bedrijfskosten </t>
  </si>
  <si>
    <t>Totaal Bedrijfskosten</t>
  </si>
  <si>
    <t>Rente Qredits</t>
  </si>
  <si>
    <t>Overige rentelasten</t>
  </si>
  <si>
    <t>Aftrekposten</t>
  </si>
  <si>
    <t>Belastbaar inkomen</t>
  </si>
  <si>
    <t>IB bedrag (te betalen in privé)</t>
  </si>
  <si>
    <t>Privé-onttrekking</t>
  </si>
  <si>
    <t>Mutatie Eigen Vermogen</t>
  </si>
  <si>
    <t>Indicatie op basis van de door u ingevulde investering- en financieringsbegroting</t>
  </si>
  <si>
    <t>Looptijd in jaren</t>
  </si>
  <si>
    <t>Gemiddeld te betalen bedrag per maand</t>
  </si>
  <si>
    <t>Looptijd in maanden</t>
  </si>
  <si>
    <t>Totaal betaald gedurende de looptijd</t>
  </si>
  <si>
    <t>Lening</t>
  </si>
  <si>
    <t>Totaal aflossing</t>
  </si>
  <si>
    <t>Afsluitkosten</t>
  </si>
  <si>
    <t>Totaal rente</t>
  </si>
  <si>
    <t>Rente % per jaar</t>
  </si>
  <si>
    <t>Totaal afsluitkosten</t>
  </si>
  <si>
    <t>Rente % per maand</t>
  </si>
  <si>
    <t>Aflossing per maand</t>
  </si>
  <si>
    <t>Maand 1e aflossing</t>
  </si>
  <si>
    <t>Jaar 1</t>
  </si>
  <si>
    <t>totaal</t>
  </si>
  <si>
    <t>Bedrag lening begin maand</t>
  </si>
  <si>
    <t>Kosten rente per maand</t>
  </si>
  <si>
    <t>Te betalen per maand</t>
  </si>
  <si>
    <t>Jaar 2</t>
  </si>
  <si>
    <t>Jaar 3</t>
  </si>
  <si>
    <t>Jaar 4</t>
  </si>
  <si>
    <t>Jaar 5</t>
  </si>
  <si>
    <t>Jaar 6</t>
  </si>
  <si>
    <t>Jaar 7</t>
  </si>
  <si>
    <t>Jaar 8</t>
  </si>
  <si>
    <t>Jaar 9</t>
  </si>
  <si>
    <t>Jaar 10</t>
  </si>
  <si>
    <t>Voorwaarden vaststellen ondernemerschap</t>
  </si>
  <si>
    <t>Om in aanmerking te komen voor de status van ondernemer voor de belastingdienst moet u voldoen aan een aantal voorwaarden, de belastingdienst hanteert daarbij de volgende uitgangspunten:</t>
  </si>
  <si>
    <t>Er wordt veel tijd in de onderneming gestoken</t>
  </si>
  <si>
    <t>Er is sprake van ondernemersrisico (aansprakelijkheid, geïnvesteerd vermogen, personeel, enz.)</t>
  </si>
  <si>
    <t>Uitstraling naar buiten toe (reclame, website, eigen briefpapier, visitekaartjes)</t>
  </si>
  <si>
    <t>Er is sprake van (uitzicht op) winst.</t>
  </si>
  <si>
    <t>De onderneming is in hoge mate zelfstandig</t>
  </si>
  <si>
    <t>De hoogte van de omzet</t>
  </si>
  <si>
    <t>Een groot aantal verschillende klanten (en een onafhankelijke onderlinge verhouding).</t>
  </si>
  <si>
    <t xml:space="preserve">Ondernemersaftrek: </t>
  </si>
  <si>
    <t>Om in aanmerking te komen voor de ondernemersaftrek dient u daarnaast minimaal 1225 uur (gedurende het betreffende kalenderjaar) aan uw onderneming te besteden en meer dan 50% van uw werktijd aan uw onderneming te besteden. De laatste voorwaarde geldt overigens niet als u in één van de vijf voorgaande jaren geen ondernemer was. Het is daarom erg verstandig om vanaf het begin een urenadministratie bij te houden! Start uw onderneming in de tweede helft van het jaar dan zal het urencriterium veelal moeilijk haalbaar zijn!</t>
  </si>
  <si>
    <t xml:space="preserve">Zelfstandigenaftrek: </t>
  </si>
  <si>
    <t>Voor bijna elke ondernemer is de zelfstandigenaftrek van toepassing. De voorwaarden om in aanmerking te komen zijn dat u de onderneming zelf drijft, per de eerste van het jaar nog geen 65 bent en voldoet aan het urencriterium.</t>
  </si>
  <si>
    <t>De startersaftrek is een verhoging van de zelfstandigenaftrek en bedraagt € 2.123 (2012). U komt in aanmerking voor de startersaftrek als u recht heeft op zelfstandigenaftrek, in de 5 voorgaande jaren niet meer dan 2 maal de startersaftrek heeft toegepast en in minimaal 1 van deze jaren geen onderneming heeft gehad. U kunt als startende ondernemer dus 3 achtereenvolgende jaren profiteren van de startersaftrek.</t>
  </si>
  <si>
    <t>Werkt uw partner onbetaald mee in de onderneming dan kunt u profiteren van de meewerkaftrek. De meewerkaftrek is afhankelijk van de behaalde winst en het aantal meegewerkte uren (houd dus een urenadministratie bij).</t>
  </si>
  <si>
    <t>Investeringsaftrek (kleinschaligheid)</t>
  </si>
  <si>
    <t>De overheid probeert investeringen te stimuleren doormiddel van een extra investeringsaftrek in het jaar van aanschaf. Deze aftrek kan in mindering worden gebracht van de winst zodat uiteindelijk minder belasting betaald hoeft te worden. De investeringsaftrek staat dus los van de afschrijving. U heeft recht op de investeringsaftrek bij een investering van minimaal € 2.300 (2012) in een bedrijfsmiddel (exclusief BTW als u recht heeft op BTW teruggave).</t>
  </si>
  <si>
    <t xml:space="preserve">Uitsluitingen: </t>
  </si>
  <si>
    <t>Bepaalde bedrijfsmiddelen komen echter niet in aanmerking voor de investeringsaftrek. Dit geldt onder andere voor gronden, woonhuizen, woonschepen, personenauto's (zeer energiezuinige auto's weer wel), dieren, effecten, vorderingen, goodwill, publieksrechtelijke vergunningen en bedrijfsmiddelen die hoofdzakelijk ter beschikking van derden worden gesteld. De investeringsaftrek is daarnaast niet van toepassing op goederen overgebracht vanuit het privé vermogen. Investeringen gedaan bij huisgenoten, bloed- en aanverwanten (en hun huisgenoten) zijn tevens uitgesloten.</t>
  </si>
  <si>
    <t>MKB-winstvrijstelling</t>
  </si>
  <si>
    <t>Naar aanleiding van het wetsvoorstel "Werken aan Winst" krijgen de IB-ondernemers een extra MKB-winstvrijstelling van 12% (2012). Dit betekent dat van de gerealiseerde winst (na aftrek van de ondernemingsaftrek) slechts 88% belast is. Het toptarief in de inkomstenbelasting wordt daarmee verlaagd van 52% naar 45,76% (2010). Hoe hoger de winst, hoe groter het voordeel is. Vanaf 2010 vervalt het urencriterium, zodat alle ondernemers van deze vrijstelling gebruik kunnen maken.</t>
  </si>
  <si>
    <t>Investerings- &amp; Financieringsoverzicht</t>
  </si>
  <si>
    <t>HHYFI maandlasten</t>
  </si>
  <si>
    <t>nee</t>
  </si>
  <si>
    <t>Klik hier om Questionaire in te vullen</t>
  </si>
  <si>
    <t>……</t>
  </si>
  <si>
    <t>Lening HHYFI</t>
  </si>
  <si>
    <t>rentepercentage HHYFI</t>
  </si>
  <si>
    <t>Variabelen</t>
  </si>
  <si>
    <t>zelf berekenen</t>
  </si>
  <si>
    <t>Opsl;ag%</t>
  </si>
  <si>
    <t>Euribor 12 maands</t>
  </si>
  <si>
    <t>Lening HHYFY (indicatie)</t>
  </si>
  <si>
    <t xml:space="preserve"> </t>
  </si>
  <si>
    <t>Periode</t>
  </si>
  <si>
    <t>Versie HYFFI 3.4</t>
  </si>
  <si>
    <t>Integrated Cash and Financing Plan</t>
  </si>
  <si>
    <t xml:space="preserve">For self employed and micro entrepreneurs </t>
  </si>
  <si>
    <t>Introduction</t>
  </si>
  <si>
    <t>Questions</t>
  </si>
  <si>
    <t>Name of the company / self-employment activity</t>
  </si>
  <si>
    <t>Answers/ data</t>
  </si>
  <si>
    <t>Remittances received</t>
  </si>
  <si>
    <t>Amount</t>
  </si>
  <si>
    <t>How much is the additional income from other members of the household?</t>
  </si>
  <si>
    <t>Monthly costs household</t>
  </si>
  <si>
    <t>How much is spent monthly</t>
  </si>
  <si>
    <t>Rent</t>
  </si>
  <si>
    <t xml:space="preserve">Utilities </t>
  </si>
  <si>
    <t>Medical insurance</t>
  </si>
  <si>
    <t xml:space="preserve">Holidays, restaurants, </t>
  </si>
  <si>
    <t>Schooling</t>
  </si>
  <si>
    <t xml:space="preserve">Food, clothing, </t>
  </si>
  <si>
    <t>Special costs (books, music)</t>
  </si>
  <si>
    <t>Repayment personal loans (incl. interest)</t>
  </si>
  <si>
    <t>Payment mortgages (in case not renting)</t>
  </si>
  <si>
    <t xml:space="preserve">Amount </t>
  </si>
  <si>
    <t>Calculated</t>
  </si>
  <si>
    <t>Do you own the house you are living in?</t>
  </si>
  <si>
    <t xml:space="preserve">Other debts? </t>
  </si>
  <si>
    <t>Inventory/ tools</t>
  </si>
  <si>
    <t>Computer and  software</t>
  </si>
  <si>
    <t>Transportation/ car(s)</t>
  </si>
  <si>
    <t xml:space="preserve">Proposed financing </t>
  </si>
  <si>
    <t>Amount of savings that will be invested in company</t>
  </si>
  <si>
    <t xml:space="preserve">Amount  </t>
  </si>
  <si>
    <t>Other wage income</t>
  </si>
  <si>
    <t>Liquidity position of self-employed/ entrepreneur  Household level</t>
  </si>
  <si>
    <t>Other incomes (social welfare support/ grants)</t>
  </si>
  <si>
    <t>Other inflows (special measures such as Covid 19 related)</t>
  </si>
  <si>
    <t>Transportation</t>
  </si>
  <si>
    <t>Other Insurances</t>
  </si>
  <si>
    <t>What is the value?</t>
  </si>
  <si>
    <t>What is the present mortgage?</t>
  </si>
  <si>
    <t>Other household/ personal costs</t>
  </si>
  <si>
    <t>Assets, savings, private debts</t>
  </si>
  <si>
    <t>Monthly (in)direct costs</t>
  </si>
  <si>
    <t>Other costs</t>
  </si>
  <si>
    <t>Month 1</t>
  </si>
  <si>
    <t>Month 2</t>
  </si>
  <si>
    <t>Month 3</t>
  </si>
  <si>
    <t>Month 4</t>
  </si>
  <si>
    <t>Month 5</t>
  </si>
  <si>
    <t>Month 6</t>
  </si>
  <si>
    <t>Month 7</t>
  </si>
  <si>
    <t>Month 8</t>
  </si>
  <si>
    <t>Month 9</t>
  </si>
  <si>
    <t>Month 10</t>
  </si>
  <si>
    <t>Month 11</t>
  </si>
  <si>
    <t>Month 12</t>
  </si>
  <si>
    <t>Your name</t>
  </si>
  <si>
    <t>Present income from company (for existing enterprises -  if starting = "0")</t>
  </si>
  <si>
    <t>Remittances received regularly</t>
  </si>
  <si>
    <t>Renovation business premises</t>
  </si>
  <si>
    <t>Machinery</t>
  </si>
  <si>
    <t>Materials/ goods to start</t>
  </si>
  <si>
    <t>Guarantee for rental payments</t>
  </si>
  <si>
    <t>Promotion and starting up costs</t>
  </si>
  <si>
    <t>Outflow (payments)</t>
  </si>
  <si>
    <t>When will clients pay directly or demand credit for goods/ services received?</t>
  </si>
  <si>
    <t>Sales projections</t>
  </si>
  <si>
    <t>VAT on sales price</t>
  </si>
  <si>
    <t>VAT percentage on goods procured</t>
  </si>
  <si>
    <t>Total monthly payments</t>
  </si>
  <si>
    <t>VAT on sales</t>
  </si>
  <si>
    <t>Name entrepreneur</t>
  </si>
  <si>
    <t>Name company</t>
  </si>
  <si>
    <t>Loans from family / friends</t>
  </si>
  <si>
    <t>Crowdfunding</t>
  </si>
  <si>
    <t>Available cash at hand /in bank account(s)</t>
  </si>
  <si>
    <t>Loans from family, friends promised to invest at  the start</t>
  </si>
  <si>
    <t>Loans from crowdfunding/ peer 2 peer secured</t>
  </si>
  <si>
    <t>Monthly private income/ inflows at household</t>
  </si>
  <si>
    <t>Total financing received in cash</t>
  </si>
  <si>
    <t xml:space="preserve">Personnel  </t>
  </si>
  <si>
    <t>Note all inn  : rent, maintenance, cleaning, heating/ AC</t>
  </si>
  <si>
    <t xml:space="preserve"> Note all in :Fuel, maintenance, lease</t>
  </si>
  <si>
    <t xml:space="preserve">Promotion and publicity </t>
  </si>
  <si>
    <t>Note all in :  external services including website</t>
  </si>
  <si>
    <t xml:space="preserve">  - Insurances </t>
  </si>
  <si>
    <t>Note all in : Third party, incidences, legal advise</t>
  </si>
  <si>
    <t xml:space="preserve">  - Administration  </t>
  </si>
  <si>
    <t xml:space="preserve">  - Office costs  </t>
  </si>
  <si>
    <t>Note : telephone, internet, video conferences</t>
  </si>
  <si>
    <t>Premises / buildings</t>
  </si>
  <si>
    <t>Procured goods/ services</t>
  </si>
  <si>
    <t>Payments for investments to be made</t>
  </si>
  <si>
    <t xml:space="preserve">VAT on procured goods </t>
  </si>
  <si>
    <t>Other VAT paid (to be calculated separately)</t>
  </si>
  <si>
    <t>Total VAT net to be paid</t>
  </si>
  <si>
    <t>Total payments for investments</t>
  </si>
  <si>
    <t>Total payments/ cash outflow before requesting (additional loan)</t>
  </si>
  <si>
    <t>Liquidity position before requesting additional loan</t>
  </si>
  <si>
    <t>Receipts incl. VAT</t>
  </si>
  <si>
    <t>Operational costs/ payments</t>
  </si>
  <si>
    <t>Total payments operations</t>
  </si>
  <si>
    <t xml:space="preserve">Existing salary -in case existing enterprise </t>
  </si>
  <si>
    <t>Balance / deficit - per month</t>
  </si>
  <si>
    <t>Payments by the household</t>
  </si>
  <si>
    <t xml:space="preserve">Disclaimer: </t>
  </si>
  <si>
    <t>A tool to assess the liquidity position of household and new enterprises and external financing needed to start or expand</t>
  </si>
  <si>
    <t>It provides an overview of your liquidity position based on your action plans</t>
  </si>
  <si>
    <t xml:space="preserve">It helps formulating the applications for the necessary (short- term ) financing </t>
  </si>
  <si>
    <t xml:space="preserve">This Cash and Financing Plan, consisting  of  set of interrelated sheets, helps you to determine the liquidity position of the household, to determine the entrepreneurial  salary , asses the liquidity position of the enterprise to be set up (or to be expanded) and calculate additional financing needed. It has been developed for self -employed and micro entrepreneurs, and the financing needed to start will often be in the form of a loan with a relatively short duration - in this model we assume with a grace period of six months and a repayment period of 36 months (including  the grace  period) </t>
  </si>
  <si>
    <t>How to use the Model</t>
  </si>
  <si>
    <t>The first step is to provide  a set of input data and answers to basic questions. The answers and data are entered  into the sheet "Data set". Most data and  answers can be could in a simplified action plans that any starting self employed or micro entrepreneurs will have prepared or will have in the back of one' mind.</t>
  </si>
  <si>
    <t xml:space="preserve">The data form the data set are automatically transferred to two integrated sheets : the Liquidity plan of the household and the liquidity plan of the enterprise or self employment activity to start.  </t>
  </si>
  <si>
    <t xml:space="preserve">The first tie that data heavy be entered one will see that the liquidity position f either the household or of the income generating activity are worrisome and call for actions. The challenge of the entrepreneurs the adviser s then to play wit some of the variable; , the most important ones being: the sales projections, the entrepreneurial salary , the various cost components and the loans from family, friends and the actual financing sought. </t>
  </si>
  <si>
    <t xml:space="preserve">It thus implies an iterative process , going back and forth between assumptions, reality and actual targets, objectives and desired income. </t>
  </si>
  <si>
    <t>Product or service to be sold</t>
  </si>
  <si>
    <t>Months from the start</t>
  </si>
  <si>
    <t>Will remittances continue coming in after the start of your business? For how long</t>
  </si>
  <si>
    <t>Will this payment continue after the start ?</t>
  </si>
  <si>
    <t>Will those members continue contributing to the household after the start?</t>
  </si>
  <si>
    <t>For how long will this will this continue?</t>
  </si>
  <si>
    <t>Answer yes/ no</t>
  </si>
  <si>
    <t>Answer period</t>
  </si>
  <si>
    <t>Entrepreneurial salary  - for starting entrepreneurs</t>
  </si>
  <si>
    <t>Total income that houseuld will receive monthly  excluding entrepreneurial salary</t>
  </si>
  <si>
    <t>Total monthly payments by household</t>
  </si>
  <si>
    <t>Balance/ deficit without entrepreneurial salary</t>
  </si>
  <si>
    <t xml:space="preserve">Other assets, property, shares, </t>
  </si>
  <si>
    <t>Total saving (cash/ bank)</t>
  </si>
  <si>
    <t>Value</t>
  </si>
  <si>
    <t>How much of those savings can be invested in the new enterprise?</t>
  </si>
  <si>
    <t>Total expected receipts monthly</t>
  </si>
  <si>
    <t xml:space="preserve">It might be needed to adjust this several times during in the planning process </t>
  </si>
  <si>
    <t>Enter desired salary</t>
  </si>
  <si>
    <t>Personal loans/ private loans</t>
  </si>
  <si>
    <t>Income for the household/ monthly receipts for household</t>
  </si>
  <si>
    <t>Minimum cash balance needed for emergencies</t>
  </si>
  <si>
    <t>Accumulated cash balance/deficit at end of month (e.g. beginning next month</t>
  </si>
  <si>
    <t>Inflows</t>
  </si>
  <si>
    <t>In which month will it be released</t>
  </si>
  <si>
    <t>Repayment period: months</t>
  </si>
  <si>
    <t>Amount of loan requested</t>
  </si>
  <si>
    <t>per annum</t>
  </si>
  <si>
    <t>Amount already at hand/ invested</t>
  </si>
  <si>
    <t>Incidental personal loans for household</t>
  </si>
  <si>
    <t>In month</t>
  </si>
  <si>
    <t>Note : gross personnel costs including social charges and taxes levied</t>
  </si>
  <si>
    <t>Analysis and possible solutions</t>
  </si>
  <si>
    <t xml:space="preserve">Repayment of loan requested </t>
  </si>
  <si>
    <t>Interest on loan requested (to be paid beginning following month)</t>
  </si>
  <si>
    <t>Existing entrepreneurs know that the survival of their business, small or larger ones , depends on the balance between money flowing and out. Without cash at the end of the day , no payments can be made and often waiting till the next day is not permitted by those waiting for the money due. And even of some would be willing to extend that period, others might decline. And without cash in any , entrepreneurial qualities are of no value. Staring entrepreneurs will only be successful if they have control over the liquidity position. And for many starting entrepreneurs, household demands weigh heavily as well. It is indeed important  the separate the two, but in the beginning they will often be intertwined.</t>
  </si>
  <si>
    <t>Other (wage ) income in case working in hybrid form e.g. part time self-employed and this will continue</t>
  </si>
  <si>
    <t>Yes/ No</t>
  </si>
  <si>
    <t>Value/ amount</t>
  </si>
  <si>
    <t>Total year 1</t>
  </si>
  <si>
    <t>Repayment starting in months</t>
  </si>
  <si>
    <t>Enter %</t>
  </si>
  <si>
    <t>Enter answer</t>
  </si>
  <si>
    <t>Projection of materials to be procured to realise sales</t>
  </si>
  <si>
    <r>
      <t xml:space="preserve">  - </t>
    </r>
    <r>
      <rPr>
        <sz val="10"/>
        <color rgb="FF0070C0"/>
        <rFont val="Calibri"/>
        <family val="2"/>
      </rPr>
      <t>Subscription</t>
    </r>
  </si>
  <si>
    <t xml:space="preserve">The model is to used to ask oneself whether the plans are realistic  and feasible, and to find out whether your business can survive. It is not a tool to prepare a fiancing plan  just to convince external financiers to provide money. </t>
  </si>
  <si>
    <t>Note : all stationary, postage and other costs</t>
  </si>
  <si>
    <t>Entrepreneurial salary (based on required income to support  the household)</t>
  </si>
  <si>
    <t>Repayment condition/ period: months</t>
  </si>
  <si>
    <t xml:space="preserve">Repayment of loan loans from family, friends requested </t>
  </si>
  <si>
    <t>Loans from other non - banking sources</t>
  </si>
  <si>
    <t>Interest on loan requested  from loans from family, friends(to be paid beginning following month)</t>
  </si>
  <si>
    <t xml:space="preserve">Repayment of loans from crowdfunding/ peer 2 peer </t>
  </si>
  <si>
    <t xml:space="preserve">Interest on loans from crowdfunding/ peer 2 peer </t>
  </si>
  <si>
    <t xml:space="preserve">Repayment of from other non - banking sources </t>
  </si>
  <si>
    <t>Other informal sources</t>
  </si>
  <si>
    <t>Repayment per month as from first month to pay</t>
  </si>
  <si>
    <t>Total outstanding end of each month</t>
  </si>
  <si>
    <t>Interest on new loan (to be) requested (to be paid beginning following month)</t>
  </si>
  <si>
    <t xml:space="preserve">Repayment of new  (to be) requested loan </t>
  </si>
  <si>
    <t>Total new requested loan outstanding end of month</t>
  </si>
  <si>
    <t>Existing loans outstanding</t>
  </si>
  <si>
    <t>Total repayments per month</t>
  </si>
  <si>
    <t>Loans from crowdfunding/ peer 2 peer secured at  the start and balance after repayment  - outstanding</t>
  </si>
  <si>
    <t>Loans from other non - banking sources at  the start and balance after repayment  - outstanding</t>
  </si>
  <si>
    <t>Loans from family, friends promised to invest at  the start and balance after repayment  - outstanding</t>
  </si>
  <si>
    <t>New/ additional loan requested  - outstanding</t>
  </si>
  <si>
    <t>Percentage of goods to be procured needed for sales</t>
  </si>
  <si>
    <t>Note all in : auditing, advisory services, bookkeeping</t>
  </si>
  <si>
    <t>Month -&gt;</t>
  </si>
  <si>
    <t>Totals</t>
  </si>
  <si>
    <t>In which month expected to receive</t>
  </si>
  <si>
    <t>Repayment starting in month</t>
  </si>
  <si>
    <t xml:space="preserve">Check if last month&gt; 0, otherwise recommended to add </t>
  </si>
  <si>
    <t>New liquidity position</t>
  </si>
  <si>
    <t>Facility available at month 1</t>
  </si>
  <si>
    <t>Yes/ no</t>
  </si>
  <si>
    <t>MIN ROW 50 is</t>
  </si>
  <si>
    <t>First calculated</t>
  </si>
  <si>
    <t>Adjusted after iteration process adding to arrive always at &gt;0</t>
  </si>
  <si>
    <t>Interest on loans from other non - banking sources(to be paid beginning following month)</t>
  </si>
  <si>
    <t>Total per month interest and repayments</t>
  </si>
  <si>
    <t>Analysis of financing arrangements</t>
  </si>
  <si>
    <t>Cash plan and liquidity position of the self-employment activity/ enterprise</t>
  </si>
  <si>
    <t>Period</t>
  </si>
  <si>
    <t>Minimum cash balance required  (% of total costs of operations) ; insert desired amount</t>
  </si>
  <si>
    <t>Other receipts from extraordinary sales</t>
  </si>
  <si>
    <t>Savings used at start/ own contribution in cash</t>
  </si>
  <si>
    <t>Total payment of interest including new financing per (following) month</t>
  </si>
  <si>
    <t>Total repayments and interest financing before requesting new financing</t>
  </si>
  <si>
    <t>Repayments and interest loans already obtained</t>
  </si>
  <si>
    <t>Total products or services  sold and paid by clients this month ex VAT)</t>
  </si>
  <si>
    <t xml:space="preserve">Total of receipts from sales (incl. VAT) and financing received from third parties plus own contributions (savings) </t>
  </si>
  <si>
    <t>Cash balance or deficit per month (excl min cash balance)</t>
  </si>
  <si>
    <t>Liquidity end of month</t>
  </si>
  <si>
    <t>Cumulative</t>
  </si>
  <si>
    <t>Financing facility needed after adjusting for Function : MIN of row 50 as mentioned in cell C47  e.g. adding that amount to calculated amount - to be filled separately and by trial and error</t>
  </si>
  <si>
    <t xml:space="preserve">Loan needed to ensure liq &gt; 0 accumulated </t>
  </si>
  <si>
    <t>Entrepreneurial salary</t>
  </si>
  <si>
    <t>Possible reduction</t>
  </si>
  <si>
    <t xml:space="preserve">Max monthly repayment </t>
  </si>
  <si>
    <t>Months</t>
  </si>
  <si>
    <t>If one month missed , how many months to recover from reducing entreprenerial salary?</t>
  </si>
  <si>
    <t>How long will that continue?</t>
  </si>
  <si>
    <t>Required/ desired entrepreneurial salary (to be determined by the entrepreneur)</t>
  </si>
  <si>
    <t>Franchise fee</t>
  </si>
  <si>
    <t>Existing and Planned investments</t>
  </si>
  <si>
    <t>Planned</t>
  </si>
  <si>
    <r>
      <t xml:space="preserve">Total investment to be made to start/ at beginning year and planned- </t>
    </r>
    <r>
      <rPr>
        <b/>
        <sz val="11"/>
        <color rgb="FF0070C0"/>
        <rFont val="Calibri"/>
        <family val="2"/>
      </rPr>
      <t>Calculated</t>
    </r>
  </si>
  <si>
    <t xml:space="preserve">Calculated after iteration </t>
  </si>
  <si>
    <t>Total (in)direct and other costs</t>
  </si>
  <si>
    <t>One month missed means how many months to live with bare minimum salary?</t>
  </si>
  <si>
    <t>How much of those savings should be kept aside for emergencies? - is also opening cash for household</t>
  </si>
  <si>
    <t>Other investments</t>
  </si>
  <si>
    <t>Others - specify</t>
  </si>
  <si>
    <t>Fixed assets related investments- Calculated</t>
  </si>
  <si>
    <t>Other investmenst -calculated</t>
  </si>
  <si>
    <t>Working capital related investments - calculated</t>
  </si>
  <si>
    <t>Fixed assets related</t>
  </si>
  <si>
    <t>Working capital related</t>
  </si>
  <si>
    <t>Minimum cash balance required for enterprise</t>
  </si>
  <si>
    <t xml:space="preserve">Expected sales </t>
  </si>
  <si>
    <t xml:space="preserve">Price per unit - if not possible to relate numbers to avareage price enter estimated sales per month </t>
  </si>
  <si>
    <t>Number of products sold/ services rendered in this month - if not possible to estimate number enter just 1</t>
  </si>
  <si>
    <t>…..</t>
  </si>
  <si>
    <t>Total calculated</t>
  </si>
  <si>
    <t>Total Inflows for household including cah balnce pervious month</t>
  </si>
  <si>
    <t>Cash balance or  deficit this month</t>
  </si>
  <si>
    <t>Analysis</t>
  </si>
  <si>
    <t xml:space="preserve">Opening cash / personal savings for household </t>
  </si>
  <si>
    <t xml:space="preserve">Maximum acceptable drop in entrepreneurial salary in case of emergencies to be set at </t>
  </si>
  <si>
    <t xml:space="preserve"> of balance </t>
  </si>
  <si>
    <t>Balance monthly receipts/ payments with entrepreneurial salary</t>
  </si>
  <si>
    <t>Do not change data in this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</si>
</sst>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164" formatCode="&quot;€&quot;\ #,##0;[Red]&quot;€&quot;\ \-#,##0"/>
    <numFmt numFmtId="165" formatCode="_ &quot;€&quot;\ * #,##0_ ;_ &quot;€&quot;\ * \-#,##0_ ;_ &quot;€&quot;\ * &quot;-&quot;_ ;_ @_ "/>
    <numFmt numFmtId="166" formatCode="_ * #,##0.00_ ;_ * \-#,##0.00_ ;_ * &quot;-&quot;??_ ;_ @_ "/>
    <numFmt numFmtId="167" formatCode="_(* #,##0.00_);_(* \(#,##0.00\);_(* &quot;-&quot;??_);_(@_)"/>
    <numFmt numFmtId="168" formatCode="#,##0.0"/>
    <numFmt numFmtId="169" formatCode="&quot;€ &quot;#,##0\ "/>
    <numFmt numFmtId="170" formatCode="&quot;€ &quot;#,##0"/>
    <numFmt numFmtId="171" formatCode="&quot; € &quot;#,##0.00\ ;&quot; € &quot;#,##0.00\-;&quot; € -&quot;#\ ;@\ "/>
    <numFmt numFmtId="172" formatCode="&quot;€ &quot;#,##0;&quot;€ -&quot;#,##0"/>
    <numFmt numFmtId="173" formatCode="&quot;€ &quot;#,##0.00\ ;&quot;€ &quot;#,##0.00\-"/>
    <numFmt numFmtId="174" formatCode="&quot; € &quot;#,##0\ ;&quot; € &quot;#,##0\-;&quot; € - &quot;;@\ "/>
    <numFmt numFmtId="175" formatCode="&quot;€ &quot;#,##0.00\ "/>
    <numFmt numFmtId="176" formatCode="#,##0.00_ ;\-#,##0.00\ "/>
    <numFmt numFmtId="177" formatCode="&quot;€ &quot;#,##0\ ;&quot;€ &quot;#,##0\-"/>
    <numFmt numFmtId="178" formatCode="&quot; € &quot;#,##0\ ;&quot; € &quot;#,##0\-;&quot; € -&quot;#\ ;@\ "/>
    <numFmt numFmtId="179" formatCode="_ * #,##0_ ;_ * \-#,##0_ ;_ * &quot;-&quot;??_ ;_ @_ "/>
    <numFmt numFmtId="180" formatCode="_ [$€-413]\ * #,##0_ ;_ [$€-413]\ * \-#,##0_ ;_ [$€-413]\ * &quot;-&quot;_ ;_ @_ "/>
    <numFmt numFmtId="181" formatCode="[$€-413]\ #,##0"/>
    <numFmt numFmtId="182" formatCode="[$€-413]\ #,##0;[Red][$€-413]\ \-#,##0"/>
    <numFmt numFmtId="183" formatCode="[$€-413]\ #,##0.00;[Red][$€-413]\ \-#,##0.00"/>
    <numFmt numFmtId="184" formatCode="[$€-413]\ #,##0.00"/>
    <numFmt numFmtId="185" formatCode="&quot;€&quot;\ #,##0.00"/>
    <numFmt numFmtId="186" formatCode="[$€-413]\ #,##0;[$€-413]\ \-#,##0"/>
    <numFmt numFmtId="187" formatCode="&quot;€&quot;\ #,##0"/>
  </numFmts>
  <fonts count="94" x14ac:knownFonts="1">
    <font>
      <sz val="11"/>
      <color theme="1"/>
      <name val="Calibri"/>
      <family val="2"/>
      <scheme val="minor"/>
    </font>
    <font>
      <b/>
      <sz val="11"/>
      <color theme="1"/>
      <name val="Calibri"/>
      <family val="2"/>
      <scheme val="minor"/>
    </font>
    <font>
      <sz val="10"/>
      <name val="Arial"/>
      <family val="2"/>
    </font>
    <font>
      <sz val="11"/>
      <name val="Calibri"/>
      <family val="2"/>
    </font>
    <font>
      <sz val="11"/>
      <color indexed="62"/>
      <name val="Calibri"/>
      <family val="2"/>
    </font>
    <font>
      <b/>
      <sz val="11"/>
      <color indexed="62"/>
      <name val="Calibri"/>
      <family val="2"/>
    </font>
    <font>
      <sz val="11"/>
      <color rgb="FF232572"/>
      <name val="Calibri"/>
      <family val="2"/>
      <scheme val="minor"/>
    </font>
    <font>
      <sz val="10"/>
      <name val="Mangal"/>
      <family val="2"/>
    </font>
    <font>
      <b/>
      <sz val="11"/>
      <color indexed="29"/>
      <name val="Calibri"/>
      <family val="2"/>
    </font>
    <font>
      <sz val="11"/>
      <color rgb="FF232572"/>
      <name val="Calibri"/>
      <family val="2"/>
    </font>
    <font>
      <b/>
      <sz val="11"/>
      <color indexed="53"/>
      <name val="Calibri"/>
      <family val="2"/>
    </font>
    <font>
      <u/>
      <sz val="10"/>
      <color indexed="12"/>
      <name val="Arial"/>
      <family val="2"/>
    </font>
    <font>
      <u/>
      <sz val="16"/>
      <color indexed="12"/>
      <name val="Calibri"/>
      <family val="2"/>
    </font>
    <font>
      <i/>
      <sz val="9"/>
      <color indexed="62"/>
      <name val="Calibri"/>
      <family val="2"/>
    </font>
    <font>
      <sz val="11"/>
      <color indexed="9"/>
      <name val="Calibri"/>
      <family val="2"/>
    </font>
    <font>
      <b/>
      <sz val="11"/>
      <color indexed="10"/>
      <name val="Calibri"/>
      <family val="2"/>
    </font>
    <font>
      <b/>
      <sz val="10"/>
      <color indexed="62"/>
      <name val="Calibri"/>
      <family val="2"/>
    </font>
    <font>
      <i/>
      <sz val="10"/>
      <color indexed="62"/>
      <name val="Calibri"/>
      <family val="2"/>
    </font>
    <font>
      <i/>
      <sz val="11"/>
      <color indexed="62"/>
      <name val="Calibri"/>
      <family val="2"/>
    </font>
    <font>
      <sz val="11"/>
      <color theme="0"/>
      <name val="Calibri"/>
      <family val="2"/>
    </font>
    <font>
      <sz val="10"/>
      <color indexed="9"/>
      <name val="Arial"/>
      <family val="2"/>
    </font>
    <font>
      <sz val="11"/>
      <color indexed="8"/>
      <name val="Calibri"/>
      <family val="2"/>
    </font>
    <font>
      <b/>
      <sz val="11"/>
      <color indexed="8"/>
      <name val="Calibri"/>
      <family val="2"/>
    </font>
    <font>
      <sz val="10"/>
      <color indexed="9"/>
      <name val="Calibri"/>
      <family val="2"/>
    </font>
    <font>
      <b/>
      <u/>
      <sz val="11"/>
      <color rgb="FF666666"/>
      <name val="Calibri"/>
      <family val="2"/>
      <scheme val="minor"/>
    </font>
    <font>
      <b/>
      <sz val="26"/>
      <color indexed="53"/>
      <name val="Calibri"/>
      <family val="2"/>
    </font>
    <font>
      <b/>
      <sz val="11"/>
      <name val="Calibri"/>
      <family val="2"/>
    </font>
    <font>
      <b/>
      <sz val="11"/>
      <color indexed="9"/>
      <name val="Calibri"/>
      <family val="2"/>
    </font>
    <font>
      <b/>
      <i/>
      <sz val="11"/>
      <color indexed="62"/>
      <name val="Calibri"/>
      <family val="2"/>
    </font>
    <font>
      <b/>
      <sz val="11"/>
      <color rgb="FF232572"/>
      <name val="Calibri"/>
      <family val="2"/>
    </font>
    <font>
      <sz val="11"/>
      <color indexed="53"/>
      <name val="Calibri"/>
      <family val="2"/>
    </font>
    <font>
      <b/>
      <sz val="11"/>
      <color theme="0"/>
      <name val="Calibri"/>
      <family val="2"/>
    </font>
    <font>
      <i/>
      <sz val="11"/>
      <color indexed="63"/>
      <name val="Calibri"/>
      <family val="2"/>
    </font>
    <font>
      <sz val="11"/>
      <color indexed="56"/>
      <name val="Calibri"/>
      <family val="2"/>
    </font>
    <font>
      <b/>
      <sz val="11"/>
      <color indexed="56"/>
      <name val="Calibri"/>
      <family val="2"/>
    </font>
    <font>
      <i/>
      <sz val="11"/>
      <name val="Calibri"/>
      <family val="2"/>
    </font>
    <font>
      <sz val="11"/>
      <name val="Calibri"/>
      <family val="2"/>
      <scheme val="minor"/>
    </font>
    <font>
      <u/>
      <sz val="11"/>
      <color theme="10"/>
      <name val="Calibri"/>
      <family val="2"/>
      <scheme val="minor"/>
    </font>
    <font>
      <b/>
      <sz val="30"/>
      <color rgb="FF7030A0"/>
      <name val="Calibri"/>
      <family val="2"/>
    </font>
    <font>
      <sz val="20"/>
      <color rgb="FF7030A0"/>
      <name val="Calibri"/>
      <family val="2"/>
    </font>
    <font>
      <b/>
      <sz val="11"/>
      <color rgb="FF7030A0"/>
      <name val="Calibri"/>
      <family val="2"/>
    </font>
    <font>
      <b/>
      <sz val="36"/>
      <color rgb="FF7030A0"/>
      <name val="Calibri"/>
      <family val="2"/>
    </font>
    <font>
      <b/>
      <i/>
      <sz val="30"/>
      <color rgb="FF7030A0"/>
      <name val="Calibri"/>
      <family val="2"/>
    </font>
    <font>
      <sz val="11"/>
      <color theme="1"/>
      <name val="Calibri"/>
      <family val="2"/>
      <scheme val="minor"/>
    </font>
    <font>
      <sz val="12"/>
      <name val="Calibri"/>
      <family val="2"/>
      <scheme val="minor"/>
    </font>
    <font>
      <i/>
      <sz val="10"/>
      <color theme="0"/>
      <name val="Calibri"/>
      <family val="2"/>
    </font>
    <font>
      <b/>
      <sz val="20"/>
      <color rgb="FF7030A0"/>
      <name val="Calibri"/>
      <family val="2"/>
    </font>
    <font>
      <b/>
      <i/>
      <sz val="20"/>
      <color rgb="FF7030A0"/>
      <name val="Calibri"/>
      <family val="2"/>
    </font>
    <font>
      <b/>
      <sz val="11"/>
      <color rgb="FF0070C0"/>
      <name val="Calibri"/>
      <family val="2"/>
    </font>
    <font>
      <b/>
      <sz val="11"/>
      <color rgb="FFFF0000"/>
      <name val="Calibri"/>
      <family val="2"/>
    </font>
    <font>
      <b/>
      <sz val="14"/>
      <color rgb="FF0070C0"/>
      <name val="Calibri"/>
      <family val="2"/>
    </font>
    <font>
      <sz val="20"/>
      <color rgb="FF0070C0"/>
      <name val="Calibri"/>
      <family val="2"/>
      <scheme val="minor"/>
    </font>
    <font>
      <i/>
      <sz val="11"/>
      <color theme="1"/>
      <name val="Calibri"/>
      <family val="2"/>
      <scheme val="minor"/>
    </font>
    <font>
      <sz val="8"/>
      <name val="Calibri"/>
      <family val="2"/>
      <scheme val="minor"/>
    </font>
    <font>
      <sz val="20"/>
      <name val="Calibri"/>
      <family val="2"/>
    </font>
    <font>
      <b/>
      <sz val="20"/>
      <color indexed="53"/>
      <name val="Calibri"/>
      <family val="2"/>
    </font>
    <font>
      <i/>
      <sz val="14"/>
      <color rgb="FF0070C0"/>
      <name val="Calibri"/>
      <family val="2"/>
    </font>
    <font>
      <sz val="11"/>
      <color rgb="FF0070C0"/>
      <name val="Calibri"/>
      <family val="2"/>
      <scheme val="minor"/>
    </font>
    <font>
      <b/>
      <sz val="20"/>
      <color rgb="FF0070C0"/>
      <name val="Calibri"/>
      <family val="2"/>
    </font>
    <font>
      <b/>
      <i/>
      <sz val="12"/>
      <color rgb="FF0070C0"/>
      <name val="Calibri"/>
      <family val="2"/>
    </font>
    <font>
      <sz val="11"/>
      <color rgb="FF0070C0"/>
      <name val="Calibri"/>
      <family val="2"/>
    </font>
    <font>
      <sz val="11"/>
      <color rgb="FFFF0000"/>
      <name val="Calibri"/>
      <family val="2"/>
      <scheme val="minor"/>
    </font>
    <font>
      <b/>
      <sz val="14"/>
      <color indexed="53"/>
      <name val="Calibri"/>
      <family val="2"/>
    </font>
    <font>
      <b/>
      <sz val="14"/>
      <color indexed="9"/>
      <name val="Calibri"/>
      <family val="2"/>
    </font>
    <font>
      <sz val="14"/>
      <color theme="1"/>
      <name val="Calibri"/>
      <family val="2"/>
      <scheme val="minor"/>
    </font>
    <font>
      <i/>
      <sz val="10"/>
      <color rgb="FF0070C0"/>
      <name val="Calibri"/>
      <family val="2"/>
    </font>
    <font>
      <i/>
      <sz val="11"/>
      <color rgb="FF0070C0"/>
      <name val="Calibri"/>
      <family val="2"/>
      <scheme val="minor"/>
    </font>
    <font>
      <i/>
      <sz val="11"/>
      <color rgb="FF00B050"/>
      <name val="Calibri"/>
      <family val="2"/>
      <scheme val="minor"/>
    </font>
    <font>
      <i/>
      <sz val="10"/>
      <color rgb="FF00B050"/>
      <name val="Calibri"/>
      <family val="2"/>
    </font>
    <font>
      <b/>
      <sz val="11"/>
      <color rgb="FF00B050"/>
      <name val="Calibri"/>
      <family val="2"/>
    </font>
    <font>
      <i/>
      <sz val="11"/>
      <color rgb="FF0070C0"/>
      <name val="Calibri"/>
      <family val="2"/>
    </font>
    <font>
      <b/>
      <sz val="10"/>
      <color rgb="FF00B050"/>
      <name val="Calibri"/>
      <family val="2"/>
    </font>
    <font>
      <sz val="11"/>
      <color rgb="FF00B050"/>
      <name val="Calibri"/>
      <family val="2"/>
    </font>
    <font>
      <i/>
      <sz val="10"/>
      <color rgb="FF0070C0"/>
      <name val="Calibri"/>
      <family val="2"/>
      <scheme val="minor"/>
    </font>
    <font>
      <i/>
      <sz val="11"/>
      <color rgb="FF00B050"/>
      <name val="Calibri"/>
      <family val="2"/>
    </font>
    <font>
      <b/>
      <i/>
      <sz val="11"/>
      <color rgb="FF00B050"/>
      <name val="Calibri"/>
      <family val="2"/>
    </font>
    <font>
      <sz val="11"/>
      <color rgb="FF00B050"/>
      <name val="Calibri"/>
      <family val="2"/>
      <scheme val="minor"/>
    </font>
    <font>
      <sz val="9"/>
      <color rgb="FF0070C0"/>
      <name val="Calibri"/>
      <family val="2"/>
    </font>
    <font>
      <sz val="9"/>
      <color rgb="FF00B050"/>
      <name val="Calibri"/>
      <family val="2"/>
    </font>
    <font>
      <sz val="10"/>
      <color rgb="FF0070C0"/>
      <name val="Calibri"/>
      <family val="2"/>
    </font>
    <font>
      <b/>
      <sz val="11"/>
      <color rgb="FF0070C0"/>
      <name val="Calibri"/>
      <family val="2"/>
      <scheme val="minor"/>
    </font>
    <font>
      <b/>
      <i/>
      <sz val="10"/>
      <color rgb="FF0070C0"/>
      <name val="Calibri"/>
      <family val="2"/>
    </font>
    <font>
      <b/>
      <i/>
      <sz val="11"/>
      <color rgb="FF0070C0"/>
      <name val="Calibri"/>
      <family val="2"/>
      <scheme val="minor"/>
    </font>
    <font>
      <b/>
      <i/>
      <sz val="11"/>
      <color rgb="FF0070C0"/>
      <name val="Calibri"/>
      <family val="2"/>
    </font>
    <font>
      <sz val="20"/>
      <color rgb="FF0070C0"/>
      <name val="Calibri"/>
      <family val="2"/>
    </font>
    <font>
      <b/>
      <i/>
      <sz val="20"/>
      <color rgb="FF0070C0"/>
      <name val="Calibri"/>
      <family val="2"/>
    </font>
    <font>
      <b/>
      <sz val="11"/>
      <color theme="4" tint="-0.249977111117893"/>
      <name val="Calibri"/>
      <family val="2"/>
    </font>
    <font>
      <b/>
      <sz val="11"/>
      <color rgb="FFFF0000"/>
      <name val="Calibri"/>
      <family val="2"/>
      <scheme val="minor"/>
    </font>
    <font>
      <b/>
      <sz val="12"/>
      <color rgb="FF0070C0"/>
      <name val="Calibri"/>
      <family val="2"/>
      <scheme val="minor"/>
    </font>
    <font>
      <b/>
      <i/>
      <sz val="10"/>
      <color rgb="FF00B050"/>
      <name val="Calibri"/>
      <family val="2"/>
    </font>
    <font>
      <b/>
      <sz val="16"/>
      <color indexed="62"/>
      <name val="Calibri"/>
      <family val="2"/>
    </font>
    <font>
      <sz val="10"/>
      <color indexed="62"/>
      <name val="Calibri"/>
      <family val="2"/>
    </font>
    <font>
      <b/>
      <sz val="11"/>
      <color rgb="FF00B050"/>
      <name val="Calibri"/>
      <family val="2"/>
      <scheme val="minor"/>
    </font>
    <font>
      <b/>
      <sz val="14"/>
      <color rgb="FF00B050"/>
      <name val="Calibri"/>
      <family val="2"/>
    </font>
  </fonts>
  <fills count="42">
    <fill>
      <patternFill patternType="none"/>
    </fill>
    <fill>
      <patternFill patternType="gray125"/>
    </fill>
    <fill>
      <patternFill patternType="solid">
        <fgColor indexed="9"/>
        <bgColor indexed="26"/>
      </patternFill>
    </fill>
    <fill>
      <patternFill patternType="solid">
        <fgColor rgb="FF666666"/>
        <bgColor indexed="26"/>
      </patternFill>
    </fill>
    <fill>
      <patternFill patternType="solid">
        <fgColor theme="0"/>
        <bgColor indexed="64"/>
      </patternFill>
    </fill>
    <fill>
      <patternFill patternType="solid">
        <fgColor theme="4" tint="0.79998168889431442"/>
        <bgColor indexed="27"/>
      </patternFill>
    </fill>
    <fill>
      <patternFill patternType="solid">
        <fgColor theme="0"/>
        <bgColor indexed="26"/>
      </patternFill>
    </fill>
    <fill>
      <patternFill patternType="solid">
        <fgColor rgb="FF666666"/>
        <bgColor indexed="64"/>
      </patternFill>
    </fill>
    <fill>
      <patternFill patternType="solid">
        <fgColor indexed="26"/>
        <bgColor indexed="27"/>
      </patternFill>
    </fill>
    <fill>
      <patternFill patternType="solid">
        <fgColor indexed="62"/>
        <bgColor indexed="56"/>
      </patternFill>
    </fill>
    <fill>
      <patternFill patternType="solid">
        <fgColor theme="4" tint="0.79998168889431442"/>
        <bgColor indexed="42"/>
      </patternFill>
    </fill>
    <fill>
      <patternFill patternType="solid">
        <fgColor theme="0" tint="-0.14999847407452621"/>
        <bgColor indexed="31"/>
      </patternFill>
    </fill>
    <fill>
      <patternFill patternType="solid">
        <fgColor theme="0" tint="-0.14999847407452621"/>
        <bgColor indexed="42"/>
      </patternFill>
    </fill>
    <fill>
      <patternFill patternType="solid">
        <fgColor theme="0"/>
        <bgColor indexed="31"/>
      </patternFill>
    </fill>
    <fill>
      <patternFill patternType="solid">
        <fgColor indexed="27"/>
        <bgColor indexed="42"/>
      </patternFill>
    </fill>
    <fill>
      <patternFill patternType="solid">
        <fgColor rgb="FF232572"/>
        <bgColor indexed="42"/>
      </patternFill>
    </fill>
    <fill>
      <patternFill patternType="solid">
        <fgColor theme="0"/>
        <bgColor indexed="42"/>
      </patternFill>
    </fill>
    <fill>
      <patternFill patternType="solid">
        <fgColor theme="0"/>
        <bgColor indexed="62"/>
      </patternFill>
    </fill>
    <fill>
      <patternFill patternType="solid">
        <fgColor theme="0" tint="-0.14999847407452621"/>
        <bgColor indexed="26"/>
      </patternFill>
    </fill>
    <fill>
      <patternFill patternType="solid">
        <fgColor indexed="56"/>
        <bgColor indexed="62"/>
      </patternFill>
    </fill>
    <fill>
      <patternFill patternType="solid">
        <fgColor theme="7" tint="0.59999389629810485"/>
        <bgColor indexed="27"/>
      </patternFill>
    </fill>
    <fill>
      <patternFill patternType="solid">
        <fgColor theme="7" tint="0.59999389629810485"/>
        <bgColor indexed="23"/>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39997558519241921"/>
        <bgColor indexed="23"/>
      </patternFill>
    </fill>
    <fill>
      <patternFill patternType="solid">
        <fgColor theme="7" tint="0.59999389629810485"/>
        <bgColor indexed="26"/>
      </patternFill>
    </fill>
    <fill>
      <patternFill patternType="solid">
        <fgColor theme="0"/>
        <bgColor indexed="27"/>
      </patternFill>
    </fill>
    <fill>
      <patternFill patternType="solid">
        <fgColor theme="7" tint="0.79998168889431442"/>
        <bgColor indexed="42"/>
      </patternFill>
    </fill>
    <fill>
      <patternFill patternType="solid">
        <fgColor theme="7" tint="0.79998168889431442"/>
        <bgColor indexed="26"/>
      </patternFill>
    </fill>
    <fill>
      <patternFill patternType="solid">
        <fgColor theme="4" tint="0.79998168889431442"/>
        <bgColor indexed="26"/>
      </patternFill>
    </fill>
    <fill>
      <patternFill patternType="solid">
        <fgColor theme="6" tint="0.79998168889431442"/>
        <bgColor indexed="26"/>
      </patternFill>
    </fill>
    <fill>
      <patternFill patternType="solid">
        <fgColor theme="6" tint="0.79998168889431442"/>
        <bgColor indexed="27"/>
      </patternFill>
    </fill>
    <fill>
      <patternFill patternType="solid">
        <fgColor theme="4" tint="0.79998168889431442"/>
        <bgColor indexed="4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79998168889431442"/>
        <bgColor indexed="31"/>
      </patternFill>
    </fill>
    <fill>
      <patternFill patternType="solid">
        <fgColor theme="6" tint="0.79998168889431442"/>
        <bgColor indexed="42"/>
      </patternFill>
    </fill>
    <fill>
      <patternFill patternType="solid">
        <fgColor theme="4" tint="0.79998168889431442"/>
        <bgColor indexed="31"/>
      </patternFill>
    </fill>
    <fill>
      <patternFill patternType="solid">
        <fgColor theme="3" tint="0.79998168889431442"/>
        <bgColor indexed="27"/>
      </patternFill>
    </fill>
    <fill>
      <patternFill patternType="solid">
        <fgColor theme="3" tint="0.79998168889431442"/>
        <bgColor indexed="64"/>
      </patternFill>
    </fill>
    <fill>
      <patternFill patternType="solid">
        <fgColor theme="3" tint="0.79998168889431442"/>
        <bgColor indexed="31"/>
      </patternFill>
    </fill>
    <fill>
      <patternFill patternType="solid">
        <fgColor theme="8" tint="0.79998168889431442"/>
        <bgColor indexed="64"/>
      </patternFill>
    </fill>
  </fills>
  <borders count="94">
    <border>
      <left/>
      <right/>
      <top/>
      <bottom/>
      <diagonal/>
    </border>
    <border>
      <left style="double">
        <color theme="0" tint="-0.34998626667073579"/>
      </left>
      <right/>
      <top/>
      <bottom/>
      <diagonal/>
    </border>
    <border>
      <left/>
      <right/>
      <top/>
      <bottom style="thin">
        <color indexed="54"/>
      </bottom>
      <diagonal/>
    </border>
    <border>
      <left style="double">
        <color indexed="54"/>
      </left>
      <right style="double">
        <color indexed="54"/>
      </right>
      <top style="double">
        <color indexed="54"/>
      </top>
      <bottom style="double">
        <color indexed="54"/>
      </bottom>
      <diagonal/>
    </border>
    <border>
      <left/>
      <right/>
      <top style="thin">
        <color indexed="54"/>
      </top>
      <bottom/>
      <diagonal/>
    </border>
    <border>
      <left/>
      <right/>
      <top style="thin">
        <color indexed="55"/>
      </top>
      <bottom/>
      <diagonal/>
    </border>
    <border>
      <left style="thin">
        <color indexed="54"/>
      </left>
      <right style="thin">
        <color indexed="54"/>
      </right>
      <top style="thin">
        <color indexed="54"/>
      </top>
      <bottom style="thin">
        <color indexed="54"/>
      </bottom>
      <diagonal/>
    </border>
    <border>
      <left style="thin">
        <color indexed="54"/>
      </left>
      <right style="thin">
        <color indexed="54"/>
      </right>
      <top style="thin">
        <color indexed="54"/>
      </top>
      <bottom/>
      <diagonal/>
    </border>
    <border>
      <left style="thin">
        <color indexed="54"/>
      </left>
      <right style="thin">
        <color indexed="54"/>
      </right>
      <top style="double">
        <color indexed="54"/>
      </top>
      <bottom style="thin">
        <color indexed="54"/>
      </bottom>
      <diagonal/>
    </border>
    <border>
      <left style="thin">
        <color indexed="54"/>
      </left>
      <right style="thin">
        <color indexed="54"/>
      </right>
      <top/>
      <bottom style="thin">
        <color indexed="54"/>
      </bottom>
      <diagonal/>
    </border>
    <border>
      <left style="double">
        <color indexed="54"/>
      </left>
      <right style="thin">
        <color indexed="54"/>
      </right>
      <top style="double">
        <color indexed="54"/>
      </top>
      <bottom style="double">
        <color indexed="54"/>
      </bottom>
      <diagonal/>
    </border>
    <border>
      <left style="thin">
        <color indexed="54"/>
      </left>
      <right style="thin">
        <color indexed="54"/>
      </right>
      <top style="double">
        <color indexed="54"/>
      </top>
      <bottom style="double">
        <color indexed="54"/>
      </bottom>
      <diagonal/>
    </border>
    <border>
      <left style="thin">
        <color indexed="54"/>
      </left>
      <right style="double">
        <color indexed="54"/>
      </right>
      <top style="double">
        <color indexed="54"/>
      </top>
      <bottom style="double">
        <color indexed="54"/>
      </bottom>
      <diagonal/>
    </border>
    <border>
      <left/>
      <right/>
      <top style="thin">
        <color indexed="54"/>
      </top>
      <bottom style="thin">
        <color indexed="54"/>
      </bottom>
      <diagonal/>
    </border>
    <border>
      <left style="thin">
        <color indexed="54"/>
      </left>
      <right/>
      <top style="thin">
        <color indexed="54"/>
      </top>
      <bottom style="thin">
        <color indexed="54"/>
      </bottom>
      <diagonal/>
    </border>
    <border>
      <left/>
      <right style="thin">
        <color indexed="54"/>
      </right>
      <top style="thin">
        <color indexed="54"/>
      </top>
      <bottom style="thin">
        <color indexed="54"/>
      </bottom>
      <diagonal/>
    </border>
    <border>
      <left style="thin">
        <color indexed="54"/>
      </left>
      <right/>
      <top style="thin">
        <color indexed="54"/>
      </top>
      <bottom/>
      <diagonal/>
    </border>
    <border>
      <left/>
      <right style="thin">
        <color indexed="54"/>
      </right>
      <top style="thin">
        <color indexed="54"/>
      </top>
      <bottom/>
      <diagonal/>
    </border>
    <border>
      <left/>
      <right style="thin">
        <color indexed="54"/>
      </right>
      <top/>
      <bottom/>
      <diagonal/>
    </border>
    <border>
      <left/>
      <right style="thin">
        <color indexed="54"/>
      </right>
      <top/>
      <bottom style="thin">
        <color indexed="54"/>
      </bottom>
      <diagonal/>
    </border>
    <border>
      <left style="thin">
        <color indexed="54"/>
      </left>
      <right style="thin">
        <color indexed="54"/>
      </right>
      <top/>
      <bottom/>
      <diagonal/>
    </border>
    <border>
      <left style="double">
        <color indexed="54"/>
      </left>
      <right style="thin">
        <color indexed="54"/>
      </right>
      <top style="double">
        <color indexed="54"/>
      </top>
      <bottom style="thin">
        <color indexed="54"/>
      </bottom>
      <diagonal/>
    </border>
    <border>
      <left style="thin">
        <color indexed="54"/>
      </left>
      <right style="double">
        <color indexed="54"/>
      </right>
      <top style="double">
        <color indexed="54"/>
      </top>
      <bottom style="thin">
        <color indexed="54"/>
      </bottom>
      <diagonal/>
    </border>
    <border>
      <left style="double">
        <color indexed="54"/>
      </left>
      <right/>
      <top style="double">
        <color indexed="54"/>
      </top>
      <bottom style="thin">
        <color indexed="54"/>
      </bottom>
      <diagonal/>
    </border>
    <border>
      <left/>
      <right/>
      <top style="double">
        <color indexed="54"/>
      </top>
      <bottom style="thin">
        <color indexed="54"/>
      </bottom>
      <diagonal/>
    </border>
    <border>
      <left/>
      <right style="thin">
        <color indexed="54"/>
      </right>
      <top style="double">
        <color indexed="54"/>
      </top>
      <bottom style="thin">
        <color indexed="54"/>
      </bottom>
      <diagonal/>
    </border>
    <border>
      <left style="double">
        <color indexed="54"/>
      </left>
      <right style="thin">
        <color indexed="54"/>
      </right>
      <top style="thin">
        <color indexed="54"/>
      </top>
      <bottom style="thin">
        <color indexed="54"/>
      </bottom>
      <diagonal/>
    </border>
    <border>
      <left style="thin">
        <color indexed="54"/>
      </left>
      <right style="double">
        <color indexed="54"/>
      </right>
      <top style="thin">
        <color indexed="54"/>
      </top>
      <bottom style="thin">
        <color indexed="54"/>
      </bottom>
      <diagonal/>
    </border>
    <border>
      <left style="double">
        <color indexed="54"/>
      </left>
      <right/>
      <top style="thin">
        <color indexed="54"/>
      </top>
      <bottom style="thin">
        <color indexed="54"/>
      </bottom>
      <diagonal/>
    </border>
    <border>
      <left style="double">
        <color indexed="54"/>
      </left>
      <right/>
      <top style="thin">
        <color indexed="54"/>
      </top>
      <bottom style="double">
        <color indexed="54"/>
      </bottom>
      <diagonal/>
    </border>
    <border>
      <left/>
      <right/>
      <top style="thin">
        <color indexed="54"/>
      </top>
      <bottom style="double">
        <color indexed="54"/>
      </bottom>
      <diagonal/>
    </border>
    <border>
      <left/>
      <right style="thin">
        <color indexed="54"/>
      </right>
      <top style="thin">
        <color indexed="54"/>
      </top>
      <bottom style="double">
        <color indexed="54"/>
      </bottom>
      <diagonal/>
    </border>
    <border>
      <left style="thin">
        <color indexed="54"/>
      </left>
      <right style="double">
        <color indexed="54"/>
      </right>
      <top style="thin">
        <color indexed="54"/>
      </top>
      <bottom style="double">
        <color indexed="54"/>
      </bottom>
      <diagonal/>
    </border>
    <border>
      <left style="double">
        <color indexed="54"/>
      </left>
      <right style="thin">
        <color indexed="54"/>
      </right>
      <top style="thin">
        <color indexed="54"/>
      </top>
      <bottom style="double">
        <color indexed="54"/>
      </bottom>
      <diagonal/>
    </border>
    <border>
      <left/>
      <right style="double">
        <color indexed="54"/>
      </right>
      <top style="thin">
        <color indexed="54"/>
      </top>
      <bottom style="thin">
        <color indexed="54"/>
      </bottom>
      <diagonal/>
    </border>
    <border>
      <left style="double">
        <color indexed="54"/>
      </left>
      <right style="thin">
        <color indexed="54"/>
      </right>
      <top style="thin">
        <color indexed="54"/>
      </top>
      <bottom/>
      <diagonal/>
    </border>
    <border>
      <left style="thin">
        <color indexed="54"/>
      </left>
      <right style="double">
        <color indexed="54"/>
      </right>
      <top style="thin">
        <color indexed="54"/>
      </top>
      <bottom/>
      <diagonal/>
    </border>
    <border>
      <left/>
      <right/>
      <top/>
      <bottom style="medium">
        <color indexed="8"/>
      </bottom>
      <diagonal/>
    </border>
    <border>
      <left style="double">
        <color indexed="54"/>
      </left>
      <right style="thin">
        <color indexed="54"/>
      </right>
      <top style="double">
        <color indexed="54"/>
      </top>
      <bottom/>
      <diagonal/>
    </border>
    <border>
      <left/>
      <right/>
      <top style="double">
        <color indexed="54"/>
      </top>
      <bottom/>
      <diagonal/>
    </border>
    <border>
      <left/>
      <right style="medium">
        <color indexed="8"/>
      </right>
      <top/>
      <bottom/>
      <diagonal/>
    </border>
    <border>
      <left style="thin">
        <color indexed="62"/>
      </left>
      <right/>
      <top/>
      <bottom/>
      <diagonal/>
    </border>
    <border>
      <left style="double">
        <color theme="0" tint="-0.34998626667073579"/>
      </left>
      <right style="double">
        <color theme="0" tint="-0.34998626667073579"/>
      </right>
      <top/>
      <bottom/>
      <diagonal/>
    </border>
    <border>
      <left style="double">
        <color theme="0" tint="-0.34998626667073579"/>
      </left>
      <right style="double">
        <color theme="0" tint="-0.34998626667073579"/>
      </right>
      <top/>
      <bottom style="double">
        <color theme="0" tint="-0.34998626667073579"/>
      </bottom>
      <diagonal/>
    </border>
    <border>
      <left style="thin">
        <color indexed="64"/>
      </left>
      <right style="thin">
        <color indexed="64"/>
      </right>
      <top style="thin">
        <color indexed="64"/>
      </top>
      <bottom style="thin">
        <color indexed="64"/>
      </bottom>
      <diagonal/>
    </border>
    <border>
      <left style="thin">
        <color indexed="54"/>
      </left>
      <right style="thin">
        <color indexed="54"/>
      </right>
      <top/>
      <bottom style="double">
        <color indexed="54"/>
      </bottom>
      <diagonal/>
    </border>
    <border>
      <left style="thin">
        <color indexed="64"/>
      </left>
      <right/>
      <top style="thin">
        <color indexed="64"/>
      </top>
      <bottom style="thin">
        <color indexed="64"/>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
      <left style="double">
        <color indexed="54"/>
      </left>
      <right style="thin">
        <color indexed="54"/>
      </right>
      <top/>
      <bottom style="double">
        <color indexed="54"/>
      </bottom>
      <diagonal/>
    </border>
    <border>
      <left style="thin">
        <color indexed="54"/>
      </left>
      <right style="double">
        <color indexed="54"/>
      </right>
      <top/>
      <bottom style="double">
        <color indexed="54"/>
      </bottom>
      <diagonal/>
    </border>
    <border>
      <left style="thin">
        <color indexed="54"/>
      </left>
      <right style="thin">
        <color indexed="54"/>
      </right>
      <top style="thin">
        <color indexed="54"/>
      </top>
      <bottom style="double">
        <color indexed="54"/>
      </bottom>
      <diagonal/>
    </border>
    <border>
      <left style="thin">
        <color auto="1"/>
      </left>
      <right/>
      <top style="thin">
        <color auto="1"/>
      </top>
      <bottom style="thin">
        <color auto="1"/>
      </bottom>
      <diagonal/>
    </border>
    <border>
      <left style="thin">
        <color indexed="54"/>
      </left>
      <right style="thin">
        <color indexed="54"/>
      </right>
      <top style="double">
        <color indexed="54"/>
      </top>
      <bottom/>
      <diagonal/>
    </border>
    <border>
      <left style="double">
        <color indexed="54"/>
      </left>
      <right style="double">
        <color indexed="54"/>
      </right>
      <top style="double">
        <color indexed="54"/>
      </top>
      <bottom/>
      <diagonal/>
    </border>
    <border>
      <left/>
      <right style="double">
        <color indexed="54"/>
      </right>
      <top/>
      <bottom/>
      <diagonal/>
    </border>
    <border>
      <left style="double">
        <color indexed="54"/>
      </left>
      <right style="double">
        <color indexed="54"/>
      </right>
      <top/>
      <bottom style="double">
        <color indexed="54"/>
      </bottom>
      <diagonal/>
    </border>
    <border>
      <left/>
      <right/>
      <top style="double">
        <color indexed="54"/>
      </top>
      <bottom style="double">
        <color indexed="54"/>
      </bottom>
      <diagonal/>
    </border>
    <border>
      <left style="double">
        <color indexed="54"/>
      </left>
      <right/>
      <top style="double">
        <color indexed="54"/>
      </top>
      <bottom/>
      <diagonal/>
    </border>
    <border>
      <left/>
      <right style="double">
        <color indexed="54"/>
      </right>
      <top style="double">
        <color indexed="54"/>
      </top>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thin">
        <color auto="1"/>
      </left>
      <right/>
      <top/>
      <bottom/>
      <diagonal/>
    </border>
    <border>
      <left/>
      <right style="thin">
        <color indexed="54"/>
      </right>
      <top style="double">
        <color indexed="54"/>
      </top>
      <bottom/>
      <diagonal/>
    </border>
    <border>
      <left/>
      <right style="thin">
        <color indexed="54"/>
      </right>
      <top style="double">
        <color indexed="54"/>
      </top>
      <bottom style="double">
        <color indexed="54"/>
      </bottom>
      <diagonal/>
    </border>
    <border>
      <left/>
      <right style="thin">
        <color indexed="54"/>
      </right>
      <top style="thin">
        <color indexed="54"/>
      </top>
      <bottom style="thin">
        <color indexed="54"/>
      </bottom>
      <diagonal/>
    </border>
    <border>
      <left/>
      <right style="double">
        <color indexed="54"/>
      </right>
      <top style="double">
        <color indexed="54"/>
      </top>
      <bottom style="thin">
        <color indexed="54"/>
      </bottom>
      <diagonal/>
    </border>
    <border>
      <left style="double">
        <color indexed="54"/>
      </left>
      <right style="thin">
        <color indexed="54"/>
      </right>
      <top style="thin">
        <color indexed="54"/>
      </top>
      <bottom style="thin">
        <color indexed="54"/>
      </bottom>
      <diagonal/>
    </border>
    <border>
      <left style="thin">
        <color indexed="54"/>
      </left>
      <right style="thin">
        <color indexed="54"/>
      </right>
      <top style="thin">
        <color indexed="54"/>
      </top>
      <bottom style="thin">
        <color indexed="54"/>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right style="double">
        <color indexed="54"/>
      </right>
      <top style="thin">
        <color indexed="54"/>
      </top>
      <bottom style="thin">
        <color indexed="54"/>
      </bottom>
      <diagonal/>
    </border>
    <border>
      <left style="thin">
        <color indexed="54"/>
      </left>
      <right style="double">
        <color indexed="54"/>
      </right>
      <top style="thin">
        <color indexed="54"/>
      </top>
      <bottom style="thin">
        <color indexed="54"/>
      </bottom>
      <diagonal/>
    </border>
    <border>
      <left style="thin">
        <color indexed="54"/>
      </left>
      <right style="thin">
        <color indexed="54"/>
      </right>
      <top style="thin">
        <color indexed="54"/>
      </top>
      <bottom/>
      <diagonal/>
    </border>
    <border>
      <left style="double">
        <color indexed="54"/>
      </left>
      <right style="thin">
        <color indexed="54"/>
      </right>
      <top style="thin">
        <color indexed="54"/>
      </top>
      <bottom style="double">
        <color indexed="54"/>
      </bottom>
      <diagonal/>
    </border>
    <border>
      <left style="thin">
        <color indexed="54"/>
      </left>
      <right style="thin">
        <color indexed="54"/>
      </right>
      <top style="thin">
        <color indexed="54"/>
      </top>
      <bottom style="double">
        <color indexed="54"/>
      </bottom>
      <diagonal/>
    </border>
    <border>
      <left style="thin">
        <color indexed="54"/>
      </left>
      <right/>
      <top style="thin">
        <color indexed="54"/>
      </top>
      <bottom style="double">
        <color indexed="54"/>
      </bottom>
      <diagonal/>
    </border>
    <border>
      <left/>
      <right/>
      <top style="thin">
        <color indexed="54"/>
      </top>
      <bottom style="double">
        <color indexed="54"/>
      </bottom>
      <diagonal/>
    </border>
    <border>
      <left/>
      <right style="thin">
        <color indexed="54"/>
      </right>
      <top style="thin">
        <color indexed="54"/>
      </top>
      <bottom style="double">
        <color indexed="54"/>
      </bottom>
      <diagonal/>
    </border>
    <border>
      <left/>
      <right style="double">
        <color indexed="54"/>
      </right>
      <top style="thin">
        <color indexed="54"/>
      </top>
      <bottom style="double">
        <color indexed="54"/>
      </bottom>
      <diagonal/>
    </border>
    <border>
      <left/>
      <right/>
      <top style="thin">
        <color indexed="54"/>
      </top>
      <bottom/>
      <diagonal/>
    </border>
    <border>
      <left/>
      <right style="thin">
        <color indexed="54"/>
      </right>
      <top/>
      <bottom style="double">
        <color indexed="54"/>
      </bottom>
      <diagonal/>
    </border>
    <border>
      <left style="double">
        <color indexed="54"/>
      </left>
      <right style="double">
        <color indexed="54"/>
      </right>
      <top style="double">
        <color indexed="54"/>
      </top>
      <bottom style="thin">
        <color indexed="54"/>
      </bottom>
      <diagonal/>
    </border>
    <border>
      <left style="double">
        <color indexed="54"/>
      </left>
      <right style="double">
        <color indexed="54"/>
      </right>
      <top style="thin">
        <color indexed="54"/>
      </top>
      <bottom style="thin">
        <color indexed="5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auto="1"/>
      </right>
      <top style="thin">
        <color auto="1"/>
      </top>
      <bottom/>
      <diagonal/>
    </border>
    <border>
      <left/>
      <right/>
      <top/>
      <bottom style="double">
        <color indexed="54"/>
      </bottom>
      <diagonal/>
    </border>
  </borders>
  <cellStyleXfs count="10">
    <xf numFmtId="0" fontId="0" fillId="0" borderId="0"/>
    <xf numFmtId="0" fontId="2" fillId="0" borderId="0"/>
    <xf numFmtId="0" fontId="7" fillId="0" borderId="0" applyNumberFormat="0" applyFill="0" applyBorder="0" applyAlignment="0" applyProtection="0"/>
    <xf numFmtId="0" fontId="11" fillId="0" borderId="0" applyNumberFormat="0" applyFill="0" applyBorder="0" applyAlignment="0" applyProtection="0"/>
    <xf numFmtId="171" fontId="7" fillId="0" borderId="0" applyFill="0" applyBorder="0" applyAlignment="0" applyProtection="0"/>
    <xf numFmtId="9" fontId="7" fillId="0" borderId="0" applyFill="0" applyBorder="0" applyAlignment="0" applyProtection="0"/>
    <xf numFmtId="0" fontId="2" fillId="0" borderId="0"/>
    <xf numFmtId="0" fontId="7" fillId="0" borderId="0" applyFill="0" applyBorder="0" applyAlignment="0" applyProtection="0"/>
    <xf numFmtId="9" fontId="43" fillId="0" borderId="0" applyFont="0" applyFill="0" applyBorder="0" applyAlignment="0" applyProtection="0"/>
    <xf numFmtId="167" fontId="43" fillId="0" borderId="0" applyFont="0" applyFill="0" applyBorder="0" applyAlignment="0" applyProtection="0"/>
  </cellStyleXfs>
  <cellXfs count="676">
    <xf numFmtId="0" fontId="0" fillId="0" borderId="0" xfId="0"/>
    <xf numFmtId="0" fontId="3" fillId="2" borderId="0" xfId="1" applyFont="1" applyFill="1" applyBorder="1" applyAlignment="1" applyProtection="1">
      <alignment vertical="center"/>
    </xf>
    <xf numFmtId="0" fontId="3" fillId="2" borderId="0" xfId="1" applyFont="1" applyFill="1" applyBorder="1" applyProtection="1"/>
    <xf numFmtId="0" fontId="3" fillId="3" borderId="0" xfId="1" applyFont="1" applyFill="1" applyProtection="1"/>
    <xf numFmtId="0" fontId="3" fillId="2" borderId="0" xfId="1" applyFont="1" applyFill="1" applyProtection="1"/>
    <xf numFmtId="0" fontId="4" fillId="2" borderId="0" xfId="1" applyFont="1" applyFill="1" applyBorder="1" applyAlignment="1" applyProtection="1">
      <alignment vertical="center"/>
    </xf>
    <xf numFmtId="0" fontId="3" fillId="3" borderId="0" xfId="1" applyFont="1" applyFill="1" applyAlignment="1" applyProtection="1">
      <alignment vertical="center"/>
    </xf>
    <xf numFmtId="0" fontId="3" fillId="3" borderId="0" xfId="1" applyFont="1" applyFill="1" applyBorder="1" applyAlignment="1" applyProtection="1">
      <alignment vertical="center"/>
    </xf>
    <xf numFmtId="0" fontId="3" fillId="2" borderId="0" xfId="1" applyFont="1" applyFill="1" applyAlignment="1" applyProtection="1">
      <alignment vertical="center"/>
    </xf>
    <xf numFmtId="0" fontId="6" fillId="4" borderId="0" xfId="1" applyFont="1" applyFill="1" applyBorder="1" applyAlignment="1" applyProtection="1">
      <alignment vertical="center" wrapText="1"/>
    </xf>
    <xf numFmtId="3" fontId="4" fillId="2" borderId="0" xfId="1" applyNumberFormat="1" applyFont="1" applyFill="1" applyBorder="1" applyAlignment="1" applyProtection="1">
      <alignment horizontal="right" vertical="center"/>
    </xf>
    <xf numFmtId="0" fontId="5" fillId="2" borderId="0" xfId="2" applyFont="1" applyFill="1" applyBorder="1" applyAlignment="1" applyProtection="1">
      <alignment vertical="center" wrapText="1"/>
    </xf>
    <xf numFmtId="0" fontId="8" fillId="3" borderId="0" xfId="1" applyFont="1" applyFill="1" applyBorder="1" applyAlignment="1" applyProtection="1">
      <alignment vertical="center"/>
    </xf>
    <xf numFmtId="168" fontId="4" fillId="2" borderId="0" xfId="1" applyNumberFormat="1" applyFont="1" applyFill="1" applyBorder="1" applyAlignment="1" applyProtection="1">
      <alignment horizontal="right" vertical="center"/>
    </xf>
    <xf numFmtId="0" fontId="6" fillId="4" borderId="1" xfId="1" applyFont="1" applyFill="1" applyBorder="1" applyAlignment="1" applyProtection="1">
      <alignment vertical="center"/>
    </xf>
    <xf numFmtId="0" fontId="9" fillId="4" borderId="0" xfId="1" applyFont="1" applyFill="1" applyBorder="1" applyAlignment="1" applyProtection="1">
      <alignment vertical="center" wrapText="1"/>
    </xf>
    <xf numFmtId="0" fontId="6" fillId="4" borderId="0" xfId="1" applyFont="1" applyFill="1" applyBorder="1" applyAlignment="1" applyProtection="1">
      <alignment vertical="center"/>
    </xf>
    <xf numFmtId="0" fontId="12" fillId="2" borderId="0" xfId="3" applyFont="1" applyFill="1" applyBorder="1" applyAlignment="1" applyProtection="1">
      <alignment vertical="center"/>
    </xf>
    <xf numFmtId="0" fontId="13" fillId="2" borderId="0" xfId="1" applyFont="1" applyFill="1" applyBorder="1" applyAlignment="1" applyProtection="1">
      <alignment vertical="center" wrapText="1"/>
    </xf>
    <xf numFmtId="0" fontId="13" fillId="2" borderId="0" xfId="1" applyFont="1" applyFill="1" applyBorder="1" applyAlignment="1" applyProtection="1">
      <alignment horizontal="center" vertical="center" wrapText="1"/>
    </xf>
    <xf numFmtId="0" fontId="13" fillId="2" borderId="0" xfId="1" applyFont="1" applyFill="1" applyBorder="1" applyAlignment="1" applyProtection="1">
      <alignment vertical="center"/>
    </xf>
    <xf numFmtId="0" fontId="4" fillId="3" borderId="0" xfId="1" applyFont="1" applyFill="1" applyBorder="1" applyAlignment="1" applyProtection="1">
      <alignment vertical="center"/>
    </xf>
    <xf numFmtId="0" fontId="0" fillId="2" borderId="0" xfId="0" applyFill="1" applyBorder="1" applyAlignment="1">
      <alignment vertical="center" wrapText="1"/>
    </xf>
    <xf numFmtId="0" fontId="16" fillId="2" borderId="0" xfId="0" applyFont="1" applyFill="1" applyBorder="1" applyAlignment="1">
      <alignment horizontal="center"/>
    </xf>
    <xf numFmtId="0" fontId="17" fillId="2" borderId="0" xfId="0" applyFont="1" applyFill="1" applyBorder="1" applyAlignment="1">
      <alignment horizontal="right" vertical="center" wrapText="1"/>
    </xf>
    <xf numFmtId="0" fontId="17" fillId="2" borderId="0" xfId="0" applyFont="1" applyFill="1" applyBorder="1" applyAlignment="1">
      <alignment horizontal="right" vertical="center"/>
    </xf>
    <xf numFmtId="0" fontId="17" fillId="2" borderId="0" xfId="0" applyFont="1" applyFill="1" applyBorder="1" applyAlignment="1">
      <alignment horizontal="right" wrapText="1"/>
    </xf>
    <xf numFmtId="0" fontId="0" fillId="3" borderId="0" xfId="0" applyFill="1"/>
    <xf numFmtId="0" fontId="0" fillId="7" borderId="0" xfId="0" applyFill="1"/>
    <xf numFmtId="0" fontId="4" fillId="2" borderId="0" xfId="0" applyFont="1" applyFill="1" applyBorder="1" applyAlignment="1" applyProtection="1">
      <alignment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wrapText="1"/>
    </xf>
    <xf numFmtId="0" fontId="3" fillId="3" borderId="0" xfId="0" applyFont="1" applyFill="1" applyAlignment="1" applyProtection="1">
      <alignment wrapText="1"/>
    </xf>
    <xf numFmtId="0" fontId="3" fillId="2" borderId="0" xfId="0" applyFont="1" applyFill="1" applyAlignment="1" applyProtection="1">
      <alignment wrapText="1"/>
    </xf>
    <xf numFmtId="0" fontId="3" fillId="2" borderId="0" xfId="0" applyFont="1" applyFill="1" applyProtection="1"/>
    <xf numFmtId="0" fontId="3" fillId="2" borderId="0" xfId="0" applyFont="1" applyFill="1" applyBorder="1" applyProtection="1"/>
    <xf numFmtId="0" fontId="21" fillId="3" borderId="0" xfId="0" applyFont="1" applyFill="1"/>
    <xf numFmtId="0" fontId="21" fillId="7" borderId="0" xfId="0" applyFont="1" applyFill="1"/>
    <xf numFmtId="0" fontId="21" fillId="0" borderId="0" xfId="0" applyFont="1"/>
    <xf numFmtId="0" fontId="0" fillId="3" borderId="0" xfId="0" applyFill="1" applyBorder="1"/>
    <xf numFmtId="0" fontId="0" fillId="7" borderId="0" xfId="0" applyFill="1" applyBorder="1"/>
    <xf numFmtId="0" fontId="0" fillId="0" borderId="0" xfId="0" applyBorder="1"/>
    <xf numFmtId="0" fontId="10" fillId="2" borderId="0" xfId="0" applyFont="1" applyFill="1" applyBorder="1" applyAlignment="1">
      <alignment vertical="center" wrapText="1"/>
    </xf>
    <xf numFmtId="169" fontId="5" fillId="8" borderId="3" xfId="0" applyNumberFormat="1" applyFont="1" applyFill="1" applyBorder="1" applyAlignment="1" applyProtection="1">
      <alignment horizontal="center"/>
      <protection locked="0"/>
    </xf>
    <xf numFmtId="0" fontId="24" fillId="4" borderId="0" xfId="0" applyFont="1" applyFill="1" applyBorder="1" applyProtection="1"/>
    <xf numFmtId="0" fontId="3" fillId="3" borderId="0" xfId="0" applyFont="1" applyFill="1" applyBorder="1" applyAlignment="1" applyProtection="1">
      <alignment wrapText="1"/>
    </xf>
    <xf numFmtId="0" fontId="0" fillId="3" borderId="0" xfId="0" applyFill="1" applyBorder="1" applyAlignment="1">
      <alignment vertical="center" wrapText="1"/>
    </xf>
    <xf numFmtId="0" fontId="4" fillId="3" borderId="0" xfId="0" applyFont="1" applyFill="1" applyBorder="1"/>
    <xf numFmtId="0" fontId="0" fillId="3" borderId="0" xfId="0" applyFill="1" applyAlignment="1">
      <alignment vertical="center" wrapText="1"/>
    </xf>
    <xf numFmtId="0" fontId="4" fillId="3" borderId="0" xfId="0" applyFont="1" applyFill="1"/>
    <xf numFmtId="0" fontId="0" fillId="2" borderId="0" xfId="0" applyFill="1" applyAlignment="1">
      <alignment vertical="center" wrapText="1"/>
    </xf>
    <xf numFmtId="0" fontId="4" fillId="2" borderId="0" xfId="0" applyFont="1" applyFill="1"/>
    <xf numFmtId="0" fontId="25" fillId="2" borderId="0" xfId="1" applyFont="1" applyFill="1" applyBorder="1" applyAlignment="1" applyProtection="1">
      <alignment vertical="center"/>
    </xf>
    <xf numFmtId="0" fontId="26" fillId="2" borderId="0" xfId="1" applyFont="1" applyFill="1" applyBorder="1" applyProtection="1"/>
    <xf numFmtId="0" fontId="27" fillId="9" borderId="6" xfId="1" applyFont="1" applyFill="1" applyBorder="1" applyProtection="1"/>
    <xf numFmtId="0" fontId="27" fillId="9" borderId="6" xfId="1" applyFont="1" applyFill="1" applyBorder="1" applyAlignment="1" applyProtection="1">
      <alignment horizontal="center"/>
    </xf>
    <xf numFmtId="0" fontId="27" fillId="9" borderId="6" xfId="1" applyFont="1" applyFill="1" applyBorder="1" applyAlignment="1" applyProtection="1"/>
    <xf numFmtId="0" fontId="4" fillId="2" borderId="0" xfId="1" applyFont="1" applyFill="1" applyBorder="1" applyProtection="1"/>
    <xf numFmtId="0" fontId="4" fillId="2" borderId="6" xfId="1" applyFont="1" applyFill="1" applyBorder="1" applyProtection="1"/>
    <xf numFmtId="170" fontId="4" fillId="10" borderId="6" xfId="1" applyNumberFormat="1" applyFont="1" applyFill="1" applyBorder="1" applyProtection="1"/>
    <xf numFmtId="170" fontId="4" fillId="11" borderId="6" xfId="4" applyNumberFormat="1" applyFont="1" applyFill="1" applyBorder="1" applyAlignment="1" applyProtection="1">
      <alignment horizontal="right"/>
    </xf>
    <xf numFmtId="170" fontId="4" fillId="12" borderId="6" xfId="1" applyNumberFormat="1" applyFont="1" applyFill="1" applyBorder="1" applyAlignment="1" applyProtection="1"/>
    <xf numFmtId="0" fontId="4" fillId="2" borderId="7" xfId="1" applyFont="1" applyFill="1" applyBorder="1" applyProtection="1"/>
    <xf numFmtId="170" fontId="4" fillId="12" borderId="7" xfId="1" applyNumberFormat="1" applyFont="1" applyFill="1" applyBorder="1" applyAlignment="1" applyProtection="1"/>
    <xf numFmtId="0" fontId="5" fillId="13" borderId="8" xfId="1" applyFont="1" applyFill="1" applyBorder="1" applyProtection="1"/>
    <xf numFmtId="170" fontId="5" fillId="11" borderId="8" xfId="1" applyNumberFormat="1" applyFont="1" applyFill="1" applyBorder="1" applyAlignment="1" applyProtection="1"/>
    <xf numFmtId="170" fontId="4" fillId="2" borderId="6" xfId="1" applyNumberFormat="1" applyFont="1" applyFill="1" applyBorder="1" applyAlignment="1" applyProtection="1"/>
    <xf numFmtId="170" fontId="4" fillId="14" borderId="6" xfId="1" applyNumberFormat="1" applyFont="1" applyFill="1" applyBorder="1" applyAlignment="1" applyProtection="1"/>
    <xf numFmtId="0" fontId="5" fillId="2" borderId="0" xfId="1" applyFont="1" applyFill="1" applyBorder="1" applyProtection="1"/>
    <xf numFmtId="3" fontId="5" fillId="2" borderId="0" xfId="1" applyNumberFormat="1" applyFont="1" applyFill="1" applyBorder="1" applyProtection="1"/>
    <xf numFmtId="0" fontId="14" fillId="9" borderId="6" xfId="1" applyFont="1" applyFill="1" applyBorder="1" applyAlignment="1" applyProtection="1"/>
    <xf numFmtId="170" fontId="4" fillId="14" borderId="6" xfId="1" applyNumberFormat="1" applyFont="1" applyFill="1" applyBorder="1" applyProtection="1"/>
    <xf numFmtId="0" fontId="15" fillId="2" borderId="0" xfId="1" applyFont="1" applyFill="1" applyBorder="1" applyProtection="1"/>
    <xf numFmtId="170" fontId="4" fillId="2" borderId="7" xfId="1" applyNumberFormat="1" applyFont="1" applyFill="1" applyBorder="1" applyAlignment="1" applyProtection="1"/>
    <xf numFmtId="170" fontId="4" fillId="2" borderId="9" xfId="1" applyNumberFormat="1" applyFont="1" applyFill="1" applyBorder="1" applyAlignment="1" applyProtection="1"/>
    <xf numFmtId="0" fontId="13" fillId="2" borderId="0" xfId="1" applyFont="1" applyFill="1" applyBorder="1" applyProtection="1"/>
    <xf numFmtId="0" fontId="5" fillId="13" borderId="10" xfId="1" applyFont="1" applyFill="1" applyBorder="1" applyProtection="1"/>
    <xf numFmtId="170" fontId="4" fillId="11" borderId="11" xfId="1" applyNumberFormat="1" applyFont="1" applyFill="1" applyBorder="1" applyProtection="1"/>
    <xf numFmtId="170" fontId="5" fillId="11" borderId="12" xfId="1" applyNumberFormat="1" applyFont="1" applyFill="1" applyBorder="1" applyProtection="1"/>
    <xf numFmtId="172" fontId="4" fillId="2" borderId="0" xfId="1" applyNumberFormat="1" applyFont="1" applyFill="1" applyBorder="1" applyProtection="1"/>
    <xf numFmtId="170" fontId="5" fillId="11" borderId="12" xfId="1" applyNumberFormat="1" applyFont="1" applyFill="1" applyBorder="1" applyAlignment="1" applyProtection="1"/>
    <xf numFmtId="170" fontId="4" fillId="2" borderId="0" xfId="1" applyNumberFormat="1" applyFont="1" applyFill="1" applyBorder="1" applyProtection="1"/>
    <xf numFmtId="10" fontId="28" fillId="2" borderId="0" xfId="1" applyNumberFormat="1" applyFont="1" applyFill="1" applyBorder="1" applyProtection="1"/>
    <xf numFmtId="1" fontId="4" fillId="2" borderId="0" xfId="4" applyNumberFormat="1" applyFont="1" applyFill="1" applyBorder="1" applyAlignment="1" applyProtection="1">
      <alignment horizontal="right"/>
    </xf>
    <xf numFmtId="0" fontId="4" fillId="2" borderId="0" xfId="1" applyFont="1" applyFill="1" applyBorder="1" applyAlignment="1" applyProtection="1">
      <alignment horizontal="right"/>
    </xf>
    <xf numFmtId="169" fontId="29" fillId="12" borderId="3" xfId="1" applyNumberFormat="1" applyFont="1" applyFill="1" applyBorder="1" applyAlignment="1" applyProtection="1">
      <alignment horizontal="center"/>
    </xf>
    <xf numFmtId="0" fontId="5" fillId="13" borderId="6" xfId="1" applyFont="1" applyFill="1" applyBorder="1" applyAlignment="1" applyProtection="1">
      <alignment horizontal="left"/>
    </xf>
    <xf numFmtId="170" fontId="5" fillId="12" borderId="6" xfId="1" applyNumberFormat="1" applyFont="1" applyFill="1" applyBorder="1" applyAlignment="1" applyProtection="1"/>
    <xf numFmtId="0" fontId="14" fillId="9" borderId="6" xfId="1" applyFont="1" applyFill="1" applyBorder="1" applyProtection="1"/>
    <xf numFmtId="0" fontId="4" fillId="2" borderId="6" xfId="1" applyFont="1" applyFill="1" applyBorder="1" applyAlignment="1" applyProtection="1">
      <alignment horizontal="left"/>
    </xf>
    <xf numFmtId="10" fontId="4" fillId="12" borderId="6" xfId="5" applyNumberFormat="1" applyFont="1" applyFill="1" applyBorder="1" applyAlignment="1" applyProtection="1"/>
    <xf numFmtId="0" fontId="4" fillId="12" borderId="6" xfId="5" applyNumberFormat="1" applyFont="1" applyFill="1" applyBorder="1" applyAlignment="1" applyProtection="1"/>
    <xf numFmtId="0" fontId="4" fillId="2" borderId="0" xfId="1" applyFont="1" applyFill="1" applyBorder="1" applyAlignment="1" applyProtection="1">
      <alignment horizontal="left"/>
    </xf>
    <xf numFmtId="173" fontId="4" fillId="12" borderId="6" xfId="1" applyNumberFormat="1" applyFont="1" applyFill="1" applyBorder="1" applyAlignment="1" applyProtection="1"/>
    <xf numFmtId="0" fontId="3" fillId="2" borderId="0" xfId="6" applyFont="1" applyFill="1" applyBorder="1" applyProtection="1"/>
    <xf numFmtId="0" fontId="3" fillId="2" borderId="0" xfId="6" applyFont="1" applyFill="1" applyProtection="1"/>
    <xf numFmtId="0" fontId="26" fillId="2" borderId="0" xfId="6" applyFont="1" applyFill="1" applyBorder="1" applyAlignment="1" applyProtection="1">
      <alignment horizontal="center"/>
    </xf>
    <xf numFmtId="0" fontId="31" fillId="15" borderId="6" xfId="6" applyFont="1" applyFill="1" applyBorder="1" applyAlignment="1" applyProtection="1">
      <alignment horizontal="left" vertical="center"/>
    </xf>
    <xf numFmtId="0" fontId="31" fillId="15" borderId="6" xfId="6" applyFont="1" applyFill="1" applyBorder="1" applyAlignment="1" applyProtection="1">
      <alignment horizontal="center" vertical="center"/>
    </xf>
    <xf numFmtId="0" fontId="4" fillId="2" borderId="13" xfId="6" applyFont="1" applyFill="1" applyBorder="1" applyProtection="1"/>
    <xf numFmtId="0" fontId="4" fillId="2" borderId="13" xfId="6" applyFont="1" applyFill="1" applyBorder="1" applyAlignment="1" applyProtection="1">
      <alignment horizontal="center"/>
    </xf>
    <xf numFmtId="170" fontId="5" fillId="12" borderId="6" xfId="6" applyNumberFormat="1" applyFont="1" applyFill="1" applyBorder="1" applyAlignment="1" applyProtection="1">
      <alignment horizontal="center" vertical="center"/>
    </xf>
    <xf numFmtId="170" fontId="3" fillId="2" borderId="13" xfId="6" applyNumberFormat="1" applyFont="1" applyFill="1" applyBorder="1" applyProtection="1"/>
    <xf numFmtId="0" fontId="27" fillId="9" borderId="14" xfId="6" applyFont="1" applyFill="1" applyBorder="1" applyProtection="1"/>
    <xf numFmtId="170" fontId="14" fillId="9" borderId="13" xfId="6" applyNumberFormat="1" applyFont="1" applyFill="1" applyBorder="1" applyProtection="1"/>
    <xf numFmtId="170" fontId="27" fillId="9" borderId="15" xfId="6" applyNumberFormat="1" applyFont="1" applyFill="1" applyBorder="1" applyProtection="1"/>
    <xf numFmtId="0" fontId="3" fillId="2" borderId="0" xfId="6" applyFont="1" applyFill="1" applyBorder="1" applyAlignment="1" applyProtection="1">
      <alignment vertical="center"/>
    </xf>
    <xf numFmtId="0" fontId="4" fillId="2" borderId="6" xfId="6" applyFont="1" applyFill="1" applyBorder="1" applyAlignment="1" applyProtection="1"/>
    <xf numFmtId="170" fontId="4" fillId="2" borderId="16" xfId="6" applyNumberFormat="1" applyFont="1" applyFill="1" applyBorder="1" applyProtection="1"/>
    <xf numFmtId="170" fontId="4" fillId="2" borderId="4" xfId="6" applyNumberFormat="1" applyFont="1" applyFill="1" applyBorder="1" applyProtection="1"/>
    <xf numFmtId="170" fontId="5" fillId="11" borderId="6" xfId="6" applyNumberFormat="1" applyFont="1" applyFill="1" applyBorder="1" applyProtection="1"/>
    <xf numFmtId="170" fontId="4" fillId="2" borderId="0" xfId="6" applyNumberFormat="1" applyFont="1" applyFill="1" applyBorder="1" applyProtection="1"/>
    <xf numFmtId="170" fontId="4" fillId="2" borderId="7" xfId="6" applyNumberFormat="1" applyFont="1" applyFill="1" applyBorder="1" applyProtection="1"/>
    <xf numFmtId="0" fontId="5" fillId="13" borderId="10" xfId="6" applyFont="1" applyFill="1" applyBorder="1" applyAlignment="1" applyProtection="1"/>
    <xf numFmtId="170" fontId="4" fillId="11" borderId="11" xfId="6" applyNumberFormat="1" applyFont="1" applyFill="1" applyBorder="1" applyProtection="1"/>
    <xf numFmtId="170" fontId="5" fillId="11" borderId="12" xfId="6" applyNumberFormat="1" applyFont="1" applyFill="1" applyBorder="1" applyProtection="1"/>
    <xf numFmtId="170" fontId="3" fillId="2" borderId="2" xfId="6" applyNumberFormat="1" applyFont="1" applyFill="1" applyBorder="1" applyProtection="1"/>
    <xf numFmtId="170" fontId="14" fillId="9" borderId="15" xfId="6" applyNumberFormat="1" applyFont="1" applyFill="1" applyBorder="1" applyProtection="1"/>
    <xf numFmtId="170" fontId="4" fillId="2" borderId="13" xfId="6" applyNumberFormat="1" applyFont="1" applyFill="1" applyBorder="1" applyProtection="1"/>
    <xf numFmtId="170" fontId="4" fillId="2" borderId="15" xfId="6" applyNumberFormat="1" applyFont="1" applyFill="1" applyBorder="1" applyProtection="1"/>
    <xf numFmtId="174" fontId="14" fillId="2" borderId="0" xfId="6" applyNumberFormat="1" applyFont="1" applyFill="1" applyBorder="1" applyProtection="1"/>
    <xf numFmtId="170" fontId="4" fillId="2" borderId="20" xfId="6" applyNumberFormat="1" applyFont="1" applyFill="1" applyBorder="1" applyProtection="1"/>
    <xf numFmtId="3" fontId="27" fillId="2" borderId="0" xfId="6" applyNumberFormat="1" applyFont="1" applyFill="1" applyBorder="1" applyProtection="1"/>
    <xf numFmtId="174" fontId="14" fillId="2" borderId="0" xfId="6" applyNumberFormat="1" applyFont="1" applyFill="1" applyProtection="1"/>
    <xf numFmtId="170" fontId="5" fillId="11" borderId="11" xfId="6" applyNumberFormat="1" applyFont="1" applyFill="1" applyBorder="1" applyProtection="1"/>
    <xf numFmtId="0" fontId="3" fillId="2" borderId="0" xfId="1" applyFont="1" applyFill="1" applyBorder="1"/>
    <xf numFmtId="0" fontId="21" fillId="2" borderId="0" xfId="1" applyFont="1" applyFill="1" applyBorder="1" applyProtection="1"/>
    <xf numFmtId="0" fontId="3" fillId="2" borderId="0" xfId="1" applyFont="1" applyFill="1"/>
    <xf numFmtId="0" fontId="10" fillId="2" borderId="0" xfId="1" applyFont="1" applyFill="1" applyBorder="1" applyAlignment="1">
      <alignment vertical="center"/>
    </xf>
    <xf numFmtId="0" fontId="10" fillId="2" borderId="0" xfId="1" applyFont="1" applyFill="1" applyBorder="1" applyAlignment="1" applyProtection="1">
      <alignment vertical="center"/>
    </xf>
    <xf numFmtId="0" fontId="4" fillId="2" borderId="0" xfId="1" applyFont="1" applyFill="1" applyBorder="1"/>
    <xf numFmtId="0" fontId="5" fillId="6" borderId="6" xfId="1" applyFont="1" applyFill="1" applyBorder="1" applyProtection="1"/>
    <xf numFmtId="174" fontId="5" fillId="12" borderId="6" xfId="1" applyNumberFormat="1" applyFont="1" applyFill="1" applyBorder="1" applyProtection="1"/>
    <xf numFmtId="0" fontId="5" fillId="13" borderId="6" xfId="1" applyFont="1" applyFill="1" applyBorder="1" applyProtection="1"/>
    <xf numFmtId="0" fontId="4" fillId="6" borderId="7" xfId="1" applyFont="1" applyFill="1" applyBorder="1" applyProtection="1"/>
    <xf numFmtId="174" fontId="4" fillId="12" borderId="7" xfId="1" applyNumberFormat="1" applyFont="1" applyFill="1" applyBorder="1" applyProtection="1"/>
    <xf numFmtId="174" fontId="5" fillId="11" borderId="12" xfId="1" applyNumberFormat="1" applyFont="1" applyFill="1" applyBorder="1" applyProtection="1"/>
    <xf numFmtId="174" fontId="5" fillId="12" borderId="12" xfId="1" applyNumberFormat="1" applyFont="1" applyFill="1" applyBorder="1" applyProtection="1"/>
    <xf numFmtId="0" fontId="18" fillId="6" borderId="9" xfId="1" applyFont="1" applyFill="1" applyBorder="1" applyProtection="1"/>
    <xf numFmtId="9" fontId="18" fillId="12" borderId="9" xfId="1" applyNumberFormat="1" applyFont="1" applyFill="1" applyBorder="1" applyProtection="1"/>
    <xf numFmtId="0" fontId="5" fillId="6" borderId="0" xfId="1" applyFont="1" applyFill="1" applyBorder="1" applyProtection="1"/>
    <xf numFmtId="174" fontId="5" fillId="2" borderId="0" xfId="1" applyNumberFormat="1" applyFont="1" applyFill="1" applyBorder="1" applyProtection="1"/>
    <xf numFmtId="0" fontId="4" fillId="6" borderId="0" xfId="1" applyFont="1" applyFill="1" applyBorder="1" applyProtection="1"/>
    <xf numFmtId="174" fontId="4" fillId="2" borderId="0" xfId="1" applyNumberFormat="1" applyFont="1" applyFill="1" applyBorder="1" applyProtection="1"/>
    <xf numFmtId="0" fontId="4" fillId="6" borderId="6" xfId="1" applyFont="1" applyFill="1" applyBorder="1" applyProtection="1"/>
    <xf numFmtId="174" fontId="4" fillId="12" borderId="6" xfId="1" applyNumberFormat="1" applyFont="1" applyFill="1" applyBorder="1" applyProtection="1"/>
    <xf numFmtId="0" fontId="3" fillId="2" borderId="0" xfId="1" applyFont="1" applyFill="1" applyBorder="1" applyAlignment="1">
      <alignment vertical="center"/>
    </xf>
    <xf numFmtId="0" fontId="13" fillId="6" borderId="0" xfId="1" applyFont="1" applyFill="1" applyBorder="1"/>
    <xf numFmtId="0" fontId="13" fillId="2" borderId="0" xfId="1" applyFont="1" applyFill="1" applyBorder="1" applyAlignment="1" applyProtection="1">
      <alignment vertical="top"/>
    </xf>
    <xf numFmtId="0" fontId="29" fillId="17" borderId="21" xfId="1" applyFont="1" applyFill="1" applyBorder="1" applyAlignment="1" applyProtection="1">
      <alignment horizontal="left"/>
    </xf>
    <xf numFmtId="1" fontId="5" fillId="18" borderId="22" xfId="1" applyNumberFormat="1" applyFont="1" applyFill="1" applyBorder="1" applyAlignment="1" applyProtection="1">
      <alignment horizontal="center" vertical="center"/>
    </xf>
    <xf numFmtId="0" fontId="5" fillId="16" borderId="23" xfId="1" applyFont="1" applyFill="1" applyBorder="1" applyAlignment="1" applyProtection="1"/>
    <xf numFmtId="0" fontId="5" fillId="16" borderId="24" xfId="1" applyFont="1" applyFill="1" applyBorder="1" applyAlignment="1" applyProtection="1"/>
    <xf numFmtId="0" fontId="4" fillId="16" borderId="25" xfId="1" applyFont="1" applyFill="1" applyBorder="1" applyProtection="1"/>
    <xf numFmtId="175" fontId="5" fillId="12" borderId="22" xfId="1" applyNumberFormat="1" applyFont="1" applyFill="1" applyBorder="1" applyProtection="1"/>
    <xf numFmtId="0" fontId="33" fillId="2" borderId="0" xfId="1" applyFont="1" applyFill="1" applyBorder="1" applyProtection="1"/>
    <xf numFmtId="0" fontId="29" fillId="17" borderId="26" xfId="1" applyFont="1" applyFill="1" applyBorder="1" applyAlignment="1" applyProtection="1">
      <alignment horizontal="left"/>
    </xf>
    <xf numFmtId="0" fontId="5" fillId="18" borderId="27" xfId="1" applyFont="1" applyFill="1" applyBorder="1" applyAlignment="1" applyProtection="1">
      <alignment horizontal="center" vertical="center"/>
    </xf>
    <xf numFmtId="0" fontId="5" fillId="2" borderId="0" xfId="1" applyFont="1" applyFill="1" applyBorder="1" applyAlignment="1" applyProtection="1">
      <alignment horizontal="center"/>
    </xf>
    <xf numFmtId="0" fontId="5" fillId="16" borderId="28" xfId="1" applyFont="1" applyFill="1" applyBorder="1" applyAlignment="1" applyProtection="1"/>
    <xf numFmtId="0" fontId="5" fillId="16" borderId="13" xfId="1" applyFont="1" applyFill="1" applyBorder="1" applyAlignment="1" applyProtection="1"/>
    <xf numFmtId="0" fontId="4" fillId="16" borderId="15" xfId="1" applyFont="1" applyFill="1" applyBorder="1" applyProtection="1"/>
    <xf numFmtId="175" fontId="5" fillId="12" borderId="27" xfId="1" applyNumberFormat="1" applyFont="1" applyFill="1" applyBorder="1" applyProtection="1"/>
    <xf numFmtId="0" fontId="34" fillId="2" borderId="0" xfId="1" applyFont="1" applyFill="1" applyBorder="1" applyAlignment="1" applyProtection="1">
      <alignment horizontal="center"/>
    </xf>
    <xf numFmtId="169" fontId="5" fillId="18" borderId="27" xfId="1" applyNumberFormat="1" applyFont="1" applyFill="1" applyBorder="1" applyAlignment="1" applyProtection="1">
      <alignment horizontal="center"/>
    </xf>
    <xf numFmtId="0" fontId="4" fillId="16" borderId="13" xfId="1" applyFont="1" applyFill="1" applyBorder="1" applyAlignment="1" applyProtection="1"/>
    <xf numFmtId="176" fontId="3" fillId="2" borderId="0" xfId="1" applyNumberFormat="1" applyFont="1" applyFill="1" applyBorder="1" applyProtection="1"/>
    <xf numFmtId="177" fontId="5" fillId="18" borderId="27" xfId="1" applyNumberFormat="1" applyFont="1" applyFill="1" applyBorder="1" applyAlignment="1" applyProtection="1">
      <alignment horizontal="center"/>
    </xf>
    <xf numFmtId="10" fontId="5" fillId="18" borderId="27" xfId="1" applyNumberFormat="1" applyFont="1" applyFill="1" applyBorder="1" applyAlignment="1" applyProtection="1">
      <alignment horizontal="center"/>
    </xf>
    <xf numFmtId="0" fontId="5" fillId="16" borderId="29" xfId="1" applyFont="1" applyFill="1" applyBorder="1" applyAlignment="1" applyProtection="1"/>
    <xf numFmtId="0" fontId="4" fillId="16" borderId="30" xfId="1" applyFont="1" applyFill="1" applyBorder="1" applyAlignment="1" applyProtection="1"/>
    <xf numFmtId="0" fontId="4" fillId="16" borderId="31" xfId="1" applyFont="1" applyFill="1" applyBorder="1" applyProtection="1"/>
    <xf numFmtId="175" fontId="5" fillId="12" borderId="32" xfId="1" applyNumberFormat="1" applyFont="1" applyFill="1" applyBorder="1" applyProtection="1"/>
    <xf numFmtId="175" fontId="5" fillId="12" borderId="9" xfId="1" applyNumberFormat="1" applyFont="1" applyFill="1" applyBorder="1" applyProtection="1"/>
    <xf numFmtId="173" fontId="5" fillId="18" borderId="27" xfId="1" applyNumberFormat="1" applyFont="1" applyFill="1" applyBorder="1" applyAlignment="1" applyProtection="1">
      <alignment horizontal="center"/>
    </xf>
    <xf numFmtId="0" fontId="29" fillId="17" borderId="33" xfId="1" applyFont="1" applyFill="1" applyBorder="1" applyAlignment="1" applyProtection="1">
      <alignment horizontal="left"/>
    </xf>
    <xf numFmtId="0" fontId="5" fillId="18" borderId="32" xfId="1" applyNumberFormat="1" applyFont="1" applyFill="1" applyBorder="1" applyAlignment="1" applyProtection="1">
      <alignment horizontal="center"/>
    </xf>
    <xf numFmtId="9" fontId="34" fillId="2" borderId="0" xfId="1" applyNumberFormat="1" applyFont="1" applyFill="1" applyBorder="1" applyAlignment="1" applyProtection="1">
      <alignment horizontal="center"/>
    </xf>
    <xf numFmtId="0" fontId="27" fillId="19" borderId="21" xfId="1" applyFont="1" applyFill="1" applyBorder="1" applyAlignment="1" applyProtection="1">
      <alignment horizontal="left" vertical="center"/>
    </xf>
    <xf numFmtId="0" fontId="27" fillId="19" borderId="8" xfId="1" applyFont="1" applyFill="1" applyBorder="1" applyAlignment="1" applyProtection="1">
      <alignment horizontal="center" vertical="center"/>
    </xf>
    <xf numFmtId="0" fontId="27" fillId="19" borderId="22" xfId="1" applyFont="1" applyFill="1" applyBorder="1" applyAlignment="1" applyProtection="1">
      <alignment horizontal="center" vertical="center"/>
    </xf>
    <xf numFmtId="0" fontId="27" fillId="17" borderId="28" xfId="1" applyFont="1" applyFill="1" applyBorder="1" applyAlignment="1" applyProtection="1">
      <alignment horizontal="left" vertical="center"/>
    </xf>
    <xf numFmtId="0" fontId="27" fillId="17" borderId="13" xfId="1" applyFont="1" applyFill="1" applyBorder="1" applyAlignment="1" applyProtection="1">
      <alignment horizontal="center" vertical="center"/>
    </xf>
    <xf numFmtId="0" fontId="27" fillId="17" borderId="34" xfId="1" applyFont="1" applyFill="1" applyBorder="1" applyAlignment="1" applyProtection="1">
      <alignment horizontal="center" vertical="center"/>
    </xf>
    <xf numFmtId="0" fontId="4" fillId="16" borderId="26" xfId="1" applyFont="1" applyFill="1" applyBorder="1" applyAlignment="1" applyProtection="1">
      <alignment wrapText="1"/>
    </xf>
    <xf numFmtId="169" fontId="4" fillId="18" borderId="6" xfId="7" applyNumberFormat="1" applyFont="1" applyFill="1" applyBorder="1" applyAlignment="1" applyProtection="1"/>
    <xf numFmtId="171" fontId="4" fillId="18" borderId="6" xfId="7" applyNumberFormat="1" applyFont="1" applyFill="1" applyBorder="1" applyAlignment="1" applyProtection="1"/>
    <xf numFmtId="171" fontId="4" fillId="12" borderId="27" xfId="7" applyNumberFormat="1" applyFont="1" applyFill="1" applyBorder="1" applyAlignment="1" applyProtection="1"/>
    <xf numFmtId="0" fontId="4" fillId="16" borderId="28" xfId="1" applyFont="1" applyFill="1" applyBorder="1" applyAlignment="1" applyProtection="1">
      <alignment wrapText="1"/>
    </xf>
    <xf numFmtId="0" fontId="4" fillId="16" borderId="13" xfId="1" applyFont="1" applyFill="1" applyBorder="1" applyAlignment="1" applyProtection="1">
      <alignment wrapText="1"/>
    </xf>
    <xf numFmtId="0" fontId="4" fillId="16" borderId="15" xfId="1" applyFont="1" applyFill="1" applyBorder="1" applyAlignment="1" applyProtection="1">
      <alignment wrapText="1"/>
    </xf>
    <xf numFmtId="0" fontId="4" fillId="16" borderId="35" xfId="1" applyFont="1" applyFill="1" applyBorder="1" applyProtection="1"/>
    <xf numFmtId="171" fontId="4" fillId="18" borderId="7" xfId="1" applyNumberFormat="1" applyFont="1" applyFill="1" applyBorder="1" applyProtection="1"/>
    <xf numFmtId="171" fontId="4" fillId="12" borderId="36" xfId="1" applyNumberFormat="1" applyFont="1" applyFill="1" applyBorder="1" applyProtection="1"/>
    <xf numFmtId="0" fontId="5" fillId="16" borderId="10" xfId="1" applyFont="1" applyFill="1" applyBorder="1" applyAlignment="1" applyProtection="1">
      <alignment wrapText="1"/>
    </xf>
    <xf numFmtId="171" fontId="5" fillId="18" borderId="11" xfId="7" applyNumberFormat="1" applyFont="1" applyFill="1" applyBorder="1" applyAlignment="1" applyProtection="1"/>
    <xf numFmtId="171" fontId="5" fillId="12" borderId="12" xfId="7" applyNumberFormat="1" applyFont="1" applyFill="1" applyBorder="1" applyAlignment="1" applyProtection="1"/>
    <xf numFmtId="0" fontId="33" fillId="2" borderId="37" xfId="1" applyFont="1" applyFill="1" applyBorder="1" applyProtection="1"/>
    <xf numFmtId="0" fontId="27" fillId="19" borderId="38" xfId="1" applyFont="1" applyFill="1" applyBorder="1" applyAlignment="1" applyProtection="1">
      <alignment horizontal="left" vertical="center"/>
    </xf>
    <xf numFmtId="0" fontId="27" fillId="19" borderId="39" xfId="1" applyFont="1" applyFill="1" applyBorder="1" applyAlignment="1" applyProtection="1">
      <alignment horizontal="center" vertical="center"/>
    </xf>
    <xf numFmtId="0" fontId="3" fillId="2" borderId="40" xfId="1" applyFont="1" applyFill="1" applyBorder="1" applyProtection="1"/>
    <xf numFmtId="0" fontId="3" fillId="2" borderId="41" xfId="1" applyFont="1" applyFill="1" applyBorder="1" applyProtection="1"/>
    <xf numFmtId="0" fontId="35" fillId="2" borderId="0" xfId="1" applyFont="1" applyFill="1" applyProtection="1"/>
    <xf numFmtId="0" fontId="36" fillId="7" borderId="0" xfId="0" applyFont="1" applyFill="1"/>
    <xf numFmtId="0" fontId="36" fillId="0" borderId="0" xfId="0" applyFont="1"/>
    <xf numFmtId="0" fontId="1" fillId="4" borderId="42" xfId="0" applyFont="1" applyFill="1" applyBorder="1" applyAlignment="1">
      <alignment vertical="center"/>
    </xf>
    <xf numFmtId="0" fontId="36" fillId="4" borderId="42" xfId="0" applyFont="1" applyFill="1" applyBorder="1" applyAlignment="1">
      <alignment wrapText="1"/>
    </xf>
    <xf numFmtId="0" fontId="36" fillId="4" borderId="42" xfId="0" applyFont="1" applyFill="1" applyBorder="1" applyAlignment="1">
      <alignment horizontal="left" vertical="center" indent="1"/>
    </xf>
    <xf numFmtId="0" fontId="36" fillId="4" borderId="42" xfId="0" applyFont="1" applyFill="1" applyBorder="1"/>
    <xf numFmtId="0" fontId="1" fillId="4" borderId="42" xfId="0" applyFont="1" applyFill="1" applyBorder="1"/>
    <xf numFmtId="0" fontId="37" fillId="4" borderId="42" xfId="2" applyFont="1" applyFill="1" applyBorder="1" applyAlignment="1" applyProtection="1"/>
    <xf numFmtId="0" fontId="36" fillId="4" borderId="43" xfId="0" applyFont="1" applyFill="1" applyBorder="1" applyAlignment="1">
      <alignment wrapText="1"/>
    </xf>
    <xf numFmtId="0" fontId="36" fillId="4" borderId="0" xfId="0" applyFont="1" applyFill="1"/>
    <xf numFmtId="0" fontId="38" fillId="2" borderId="0" xfId="1" applyFont="1" applyFill="1" applyBorder="1" applyAlignment="1" applyProtection="1">
      <alignment vertical="center"/>
    </xf>
    <xf numFmtId="0" fontId="39" fillId="2" borderId="0" xfId="1" applyFont="1" applyFill="1" applyBorder="1" applyAlignment="1" applyProtection="1">
      <alignment vertical="center" wrapText="1"/>
    </xf>
    <xf numFmtId="169" fontId="5" fillId="20" borderId="3" xfId="0" applyNumberFormat="1" applyFont="1" applyFill="1" applyBorder="1" applyAlignment="1" applyProtection="1">
      <alignment horizontal="center"/>
      <protection locked="0"/>
    </xf>
    <xf numFmtId="0" fontId="5" fillId="20" borderId="3" xfId="0" applyFont="1" applyFill="1" applyBorder="1" applyAlignment="1" applyProtection="1">
      <alignment horizontal="center"/>
      <protection locked="0"/>
    </xf>
    <xf numFmtId="0" fontId="38" fillId="2" borderId="0" xfId="1" applyFont="1" applyFill="1" applyBorder="1" applyAlignment="1">
      <alignment vertical="center"/>
    </xf>
    <xf numFmtId="0" fontId="0" fillId="22" borderId="0" xfId="0" applyFill="1"/>
    <xf numFmtId="0" fontId="14" fillId="21" borderId="0" xfId="0" applyFont="1" applyFill="1" applyBorder="1"/>
    <xf numFmtId="0" fontId="20" fillId="21" borderId="0" xfId="0" applyFont="1" applyFill="1"/>
    <xf numFmtId="0" fontId="14" fillId="21" borderId="0" xfId="0" applyFont="1" applyFill="1" applyBorder="1" applyAlignment="1" applyProtection="1">
      <alignment wrapText="1"/>
    </xf>
    <xf numFmtId="0" fontId="14" fillId="21" borderId="0" xfId="0" applyFont="1" applyFill="1" applyAlignment="1" applyProtection="1">
      <alignment wrapText="1"/>
    </xf>
    <xf numFmtId="0" fontId="14" fillId="21" borderId="0" xfId="0" applyFont="1" applyFill="1"/>
    <xf numFmtId="0" fontId="23" fillId="21" borderId="0" xfId="0" applyFont="1" applyFill="1" applyBorder="1"/>
    <xf numFmtId="0" fontId="20" fillId="21" borderId="0" xfId="0" applyFont="1" applyFill="1" applyBorder="1"/>
    <xf numFmtId="0" fontId="41" fillId="2" borderId="0" xfId="1" applyFont="1" applyFill="1" applyBorder="1" applyAlignment="1" applyProtection="1">
      <alignment horizontal="left" vertical="center"/>
    </xf>
    <xf numFmtId="0" fontId="0" fillId="23" borderId="0" xfId="0" applyFill="1"/>
    <xf numFmtId="0" fontId="20" fillId="24" borderId="0" xfId="0" applyFont="1" applyFill="1"/>
    <xf numFmtId="9" fontId="0" fillId="23" borderId="0" xfId="8" applyFont="1" applyFill="1"/>
    <xf numFmtId="0" fontId="0" fillId="25" borderId="0" xfId="0" applyFill="1"/>
    <xf numFmtId="0" fontId="3" fillId="25" borderId="0" xfId="0" applyFont="1" applyFill="1" applyAlignment="1" applyProtection="1">
      <alignment wrapText="1"/>
    </xf>
    <xf numFmtId="0" fontId="21" fillId="25" borderId="0" xfId="0" applyFont="1" applyFill="1"/>
    <xf numFmtId="0" fontId="0" fillId="25" borderId="0" xfId="0" applyFill="1" applyBorder="1"/>
    <xf numFmtId="0" fontId="3" fillId="25" borderId="0" xfId="0" applyFont="1" applyFill="1" applyBorder="1" applyAlignment="1" applyProtection="1">
      <alignment wrapText="1"/>
    </xf>
    <xf numFmtId="0" fontId="42" fillId="25" borderId="0" xfId="6" applyFont="1" applyFill="1" applyBorder="1" applyAlignment="1" applyProtection="1">
      <alignment vertical="center"/>
    </xf>
    <xf numFmtId="0" fontId="44" fillId="4" borderId="0" xfId="2" applyFont="1" applyFill="1" applyBorder="1" applyProtection="1"/>
    <xf numFmtId="0" fontId="3" fillId="25" borderId="0" xfId="1" applyFont="1" applyFill="1" applyBorder="1"/>
    <xf numFmtId="0" fontId="7" fillId="6" borderId="0" xfId="2" applyFill="1" applyBorder="1" applyProtection="1"/>
    <xf numFmtId="0" fontId="2" fillId="24" borderId="0" xfId="0" applyFont="1" applyFill="1"/>
    <xf numFmtId="0" fontId="36" fillId="23" borderId="0" xfId="0" applyFont="1" applyFill="1"/>
    <xf numFmtId="0" fontId="18" fillId="2" borderId="0" xfId="1" applyFont="1" applyFill="1" applyBorder="1"/>
    <xf numFmtId="169" fontId="5" fillId="20" borderId="3" xfId="0" applyNumberFormat="1" applyFont="1" applyFill="1" applyBorder="1" applyAlignment="1" applyProtection="1">
      <alignment horizontal="right"/>
      <protection locked="0"/>
    </xf>
    <xf numFmtId="174" fontId="4" fillId="12" borderId="6" xfId="1" applyNumberFormat="1" applyFont="1" applyFill="1" applyBorder="1" applyAlignment="1" applyProtection="1">
      <alignment horizontal="right"/>
    </xf>
    <xf numFmtId="10" fontId="0" fillId="0" borderId="0" xfId="8" applyNumberFormat="1" applyFont="1"/>
    <xf numFmtId="170" fontId="4" fillId="11" borderId="45" xfId="6" applyNumberFormat="1" applyFont="1" applyFill="1" applyBorder="1" applyProtection="1"/>
    <xf numFmtId="0" fontId="4" fillId="2" borderId="44" xfId="6" applyFont="1" applyFill="1" applyBorder="1" applyAlignment="1" applyProtection="1"/>
    <xf numFmtId="178" fontId="4" fillId="18" borderId="6" xfId="7" applyNumberFormat="1" applyFont="1" applyFill="1" applyBorder="1" applyAlignment="1" applyProtection="1"/>
    <xf numFmtId="179" fontId="5" fillId="5" borderId="3" xfId="0" applyNumberFormat="1" applyFont="1" applyFill="1" applyBorder="1" applyAlignment="1" applyProtection="1">
      <alignment horizontal="center"/>
      <protection locked="0"/>
    </xf>
    <xf numFmtId="166" fontId="4" fillId="12" borderId="6" xfId="5" applyNumberFormat="1" applyFont="1" applyFill="1" applyBorder="1" applyAlignment="1" applyProtection="1"/>
    <xf numFmtId="170" fontId="4" fillId="27" borderId="44" xfId="6" applyNumberFormat="1" applyFont="1" applyFill="1" applyBorder="1" applyProtection="1"/>
    <xf numFmtId="170" fontId="4" fillId="0" borderId="9" xfId="6" applyNumberFormat="1" applyFont="1" applyFill="1" applyBorder="1" applyProtection="1"/>
    <xf numFmtId="170" fontId="4" fillId="0" borderId="6" xfId="6" applyNumberFormat="1" applyFont="1" applyFill="1" applyBorder="1" applyProtection="1"/>
    <xf numFmtId="170" fontId="4" fillId="2" borderId="46" xfId="6" applyNumberFormat="1" applyFont="1" applyFill="1" applyBorder="1" applyProtection="1"/>
    <xf numFmtId="0" fontId="4" fillId="2" borderId="19" xfId="6" applyFont="1" applyFill="1" applyBorder="1" applyAlignment="1" applyProtection="1"/>
    <xf numFmtId="170" fontId="4" fillId="28" borderId="44" xfId="6" applyNumberFormat="1" applyFont="1" applyFill="1" applyBorder="1" applyProtection="1"/>
    <xf numFmtId="0" fontId="47" fillId="25" borderId="0" xfId="6" applyFont="1" applyFill="1" applyBorder="1" applyAlignment="1" applyProtection="1">
      <alignment vertical="center"/>
    </xf>
    <xf numFmtId="0" fontId="32" fillId="2" borderId="0" xfId="6" applyFont="1" applyFill="1" applyBorder="1" applyAlignment="1" applyProtection="1"/>
    <xf numFmtId="0" fontId="48" fillId="2" borderId="0" xfId="6" applyFont="1" applyFill="1" applyBorder="1" applyProtection="1"/>
    <xf numFmtId="0" fontId="30" fillId="2" borderId="0" xfId="6" applyFont="1" applyFill="1" applyBorder="1" applyAlignment="1" applyProtection="1">
      <alignment vertical="top" wrapText="1"/>
    </xf>
    <xf numFmtId="0" fontId="31" fillId="15" borderId="6" xfId="6" applyFont="1" applyFill="1" applyBorder="1" applyAlignment="1" applyProtection="1">
      <alignment horizontal="left" vertical="top" wrapText="1"/>
    </xf>
    <xf numFmtId="0" fontId="4" fillId="2" borderId="13" xfId="6" applyFont="1" applyFill="1" applyBorder="1" applyAlignment="1" applyProtection="1">
      <alignment vertical="top" wrapText="1"/>
    </xf>
    <xf numFmtId="0" fontId="5" fillId="16" borderId="6" xfId="6" applyFont="1" applyFill="1" applyBorder="1" applyAlignment="1" applyProtection="1">
      <alignment horizontal="left" vertical="top" wrapText="1"/>
    </xf>
    <xf numFmtId="0" fontId="3" fillId="2" borderId="0" xfId="6" applyFont="1" applyFill="1" applyAlignment="1" applyProtection="1">
      <alignment vertical="top" wrapText="1"/>
    </xf>
    <xf numFmtId="0" fontId="5" fillId="13" borderId="10" xfId="6" applyFont="1" applyFill="1" applyBorder="1" applyAlignment="1" applyProtection="1">
      <alignment vertical="top" wrapText="1"/>
    </xf>
    <xf numFmtId="170" fontId="4" fillId="2" borderId="4" xfId="6" applyNumberFormat="1" applyFont="1" applyFill="1" applyBorder="1" applyAlignment="1" applyProtection="1">
      <alignment vertical="top" wrapText="1"/>
    </xf>
    <xf numFmtId="0" fontId="3" fillId="2" borderId="0" xfId="6" applyFont="1" applyFill="1" applyBorder="1" applyAlignment="1" applyProtection="1">
      <alignment vertical="top" wrapText="1"/>
    </xf>
    <xf numFmtId="169" fontId="5" fillId="0" borderId="0" xfId="0" applyNumberFormat="1" applyFont="1" applyFill="1" applyBorder="1" applyAlignment="1" applyProtection="1">
      <alignment horizontal="center"/>
      <protection locked="0"/>
    </xf>
    <xf numFmtId="0" fontId="5" fillId="13" borderId="49" xfId="6" applyFont="1" applyFill="1" applyBorder="1" applyAlignment="1" applyProtection="1">
      <alignment vertical="top" wrapText="1"/>
    </xf>
    <xf numFmtId="170" fontId="5" fillId="11" borderId="50" xfId="6" applyNumberFormat="1" applyFont="1" applyFill="1" applyBorder="1" applyProtection="1"/>
    <xf numFmtId="0" fontId="3" fillId="2" borderId="48" xfId="6" applyFont="1" applyFill="1" applyBorder="1" applyProtection="1"/>
    <xf numFmtId="0" fontId="50" fillId="4" borderId="0" xfId="1" applyFont="1" applyFill="1" applyBorder="1" applyAlignment="1" applyProtection="1">
      <alignment vertical="center" wrapText="1"/>
    </xf>
    <xf numFmtId="0" fontId="51" fillId="4" borderId="0" xfId="1" applyFont="1" applyFill="1" applyBorder="1" applyAlignment="1" applyProtection="1">
      <alignment vertical="center"/>
    </xf>
    <xf numFmtId="170" fontId="5" fillId="29" borderId="4" xfId="6" applyNumberFormat="1" applyFont="1" applyFill="1" applyBorder="1" applyProtection="1"/>
    <xf numFmtId="170" fontId="4" fillId="29" borderId="6" xfId="6" applyNumberFormat="1" applyFont="1" applyFill="1" applyBorder="1" applyProtection="1"/>
    <xf numFmtId="170" fontId="5" fillId="29" borderId="6" xfId="6" applyNumberFormat="1" applyFont="1" applyFill="1" applyBorder="1" applyProtection="1"/>
    <xf numFmtId="170" fontId="4" fillId="29" borderId="4" xfId="6" applyNumberFormat="1" applyFont="1" applyFill="1" applyBorder="1" applyProtection="1"/>
    <xf numFmtId="169" fontId="5" fillId="31" borderId="3" xfId="0" applyNumberFormat="1" applyFont="1" applyFill="1" applyBorder="1" applyAlignment="1" applyProtection="1">
      <alignment horizontal="center"/>
      <protection locked="0"/>
    </xf>
    <xf numFmtId="0" fontId="5" fillId="13" borderId="49" xfId="6" applyFont="1" applyFill="1" applyBorder="1" applyAlignment="1" applyProtection="1"/>
    <xf numFmtId="170" fontId="4" fillId="0" borderId="45" xfId="6" applyNumberFormat="1" applyFont="1" applyFill="1" applyBorder="1" applyProtection="1"/>
    <xf numFmtId="170" fontId="5" fillId="29" borderId="6" xfId="6" applyNumberFormat="1" applyFont="1" applyFill="1" applyBorder="1" applyAlignment="1" applyProtection="1">
      <alignment horizontal="right"/>
    </xf>
    <xf numFmtId="0" fontId="5" fillId="13" borderId="3" xfId="6" applyFont="1" applyFill="1" applyBorder="1" applyAlignment="1" applyProtection="1"/>
    <xf numFmtId="170" fontId="5" fillId="11" borderId="3" xfId="6" applyNumberFormat="1" applyFont="1" applyFill="1" applyBorder="1" applyProtection="1"/>
    <xf numFmtId="0" fontId="5" fillId="13" borderId="3" xfId="6" applyFont="1" applyFill="1" applyBorder="1" applyAlignment="1" applyProtection="1">
      <alignment vertical="center" wrapText="1"/>
    </xf>
    <xf numFmtId="170" fontId="5" fillId="11" borderId="3" xfId="6" applyNumberFormat="1" applyFont="1" applyFill="1" applyBorder="1" applyAlignment="1" applyProtection="1">
      <alignment vertical="center"/>
    </xf>
    <xf numFmtId="0" fontId="3" fillId="2" borderId="0" xfId="6" applyFont="1" applyFill="1" applyAlignment="1" applyProtection="1">
      <alignment vertical="center"/>
    </xf>
    <xf numFmtId="182" fontId="5" fillId="11" borderId="3" xfId="6" applyNumberFormat="1" applyFont="1" applyFill="1" applyBorder="1" applyAlignment="1" applyProtection="1">
      <alignment vertical="center"/>
    </xf>
    <xf numFmtId="170" fontId="5" fillId="0" borderId="11" xfId="6" applyNumberFormat="1" applyFont="1" applyFill="1" applyBorder="1" applyAlignment="1" applyProtection="1">
      <alignment vertical="center"/>
    </xf>
    <xf numFmtId="0" fontId="4" fillId="2" borderId="10" xfId="6" applyFont="1" applyFill="1" applyBorder="1" applyAlignment="1" applyProtection="1">
      <alignment vertical="top" wrapText="1"/>
    </xf>
    <xf numFmtId="0" fontId="3" fillId="2" borderId="52" xfId="6" applyFont="1" applyFill="1" applyBorder="1" applyProtection="1"/>
    <xf numFmtId="0" fontId="4" fillId="2" borderId="21" xfId="6" applyFont="1" applyFill="1" applyBorder="1" applyAlignment="1" applyProtection="1">
      <alignment horizontal="right" vertical="top" wrapText="1"/>
    </xf>
    <xf numFmtId="0" fontId="4" fillId="2" borderId="26" xfId="6" applyFont="1" applyFill="1" applyBorder="1" applyAlignment="1" applyProtection="1">
      <alignment vertical="top" wrapText="1"/>
    </xf>
    <xf numFmtId="0" fontId="5" fillId="13" borderId="26" xfId="6" applyFont="1" applyFill="1" applyBorder="1" applyAlignment="1" applyProtection="1">
      <alignment vertical="top" wrapText="1"/>
    </xf>
    <xf numFmtId="0" fontId="3" fillId="2" borderId="0" xfId="6" applyFont="1" applyFill="1" applyBorder="1" applyAlignment="1" applyProtection="1">
      <alignment horizontal="center" vertical="center"/>
    </xf>
    <xf numFmtId="0" fontId="3" fillId="2" borderId="0" xfId="6" applyFont="1" applyFill="1" applyAlignment="1" applyProtection="1">
      <alignment horizontal="center" vertical="center"/>
    </xf>
    <xf numFmtId="183" fontId="5" fillId="13" borderId="35" xfId="6" applyNumberFormat="1" applyFont="1" applyFill="1" applyBorder="1" applyAlignment="1" applyProtection="1">
      <alignment vertical="top" wrapText="1"/>
    </xf>
    <xf numFmtId="183" fontId="4" fillId="11" borderId="7" xfId="6" applyNumberFormat="1" applyFont="1" applyFill="1" applyBorder="1" applyProtection="1"/>
    <xf numFmtId="165" fontId="3" fillId="2" borderId="0" xfId="6" applyNumberFormat="1" applyFont="1" applyFill="1" applyProtection="1"/>
    <xf numFmtId="170" fontId="3" fillId="2" borderId="0" xfId="6" applyNumberFormat="1" applyFont="1" applyFill="1" applyProtection="1"/>
    <xf numFmtId="0" fontId="54" fillId="2" borderId="0" xfId="6" applyFont="1" applyFill="1" applyBorder="1" applyProtection="1"/>
    <xf numFmtId="0" fontId="55" fillId="2" borderId="0" xfId="6" applyFont="1" applyFill="1" applyBorder="1" applyAlignment="1" applyProtection="1">
      <alignment vertical="center"/>
    </xf>
    <xf numFmtId="0" fontId="54" fillId="2" borderId="0" xfId="6" applyFont="1" applyFill="1" applyProtection="1"/>
    <xf numFmtId="0" fontId="46" fillId="2" borderId="0" xfId="6" applyFont="1" applyFill="1" applyBorder="1" applyAlignment="1" applyProtection="1">
      <alignment vertical="top"/>
    </xf>
    <xf numFmtId="0" fontId="55" fillId="6" borderId="0" xfId="6" applyFont="1" applyFill="1" applyBorder="1" applyAlignment="1" applyProtection="1">
      <alignment vertical="center"/>
    </xf>
    <xf numFmtId="0" fontId="54" fillId="6" borderId="0" xfId="6" applyFont="1" applyFill="1" applyProtection="1"/>
    <xf numFmtId="0" fontId="5" fillId="13" borderId="38" xfId="6" applyFont="1" applyFill="1" applyBorder="1" applyAlignment="1" applyProtection="1">
      <alignment vertical="top" wrapText="1"/>
    </xf>
    <xf numFmtId="180" fontId="3" fillId="29" borderId="11" xfId="6" applyNumberFormat="1" applyFont="1" applyFill="1" applyBorder="1" applyAlignment="1" applyProtection="1">
      <alignment vertical="center"/>
    </xf>
    <xf numFmtId="170" fontId="5" fillId="37" borderId="15" xfId="6" applyNumberFormat="1" applyFont="1" applyFill="1" applyBorder="1" applyProtection="1"/>
    <xf numFmtId="170" fontId="5" fillId="37" borderId="17" xfId="6" applyNumberFormat="1" applyFont="1" applyFill="1" applyBorder="1" applyProtection="1"/>
    <xf numFmtId="170" fontId="4" fillId="10" borderId="11" xfId="6" applyNumberFormat="1" applyFont="1" applyFill="1" applyBorder="1" applyProtection="1"/>
    <xf numFmtId="170" fontId="5" fillId="37" borderId="11" xfId="6" applyNumberFormat="1" applyFont="1" applyFill="1" applyBorder="1" applyProtection="1"/>
    <xf numFmtId="170" fontId="4" fillId="10" borderId="8" xfId="6" applyNumberFormat="1" applyFont="1" applyFill="1" applyBorder="1" applyProtection="1"/>
    <xf numFmtId="9" fontId="4" fillId="29" borderId="6" xfId="6" applyNumberFormat="1" applyFont="1" applyFill="1" applyBorder="1" applyProtection="1"/>
    <xf numFmtId="170" fontId="4" fillId="10" borderId="6" xfId="6" applyNumberFormat="1" applyFont="1" applyFill="1" applyBorder="1" applyProtection="1"/>
    <xf numFmtId="170" fontId="4" fillId="10" borderId="27" xfId="6" applyNumberFormat="1" applyFont="1" applyFill="1" applyBorder="1" applyProtection="1"/>
    <xf numFmtId="170" fontId="4" fillId="29" borderId="51" xfId="6" applyNumberFormat="1" applyFont="1" applyFill="1" applyBorder="1" applyProtection="1"/>
    <xf numFmtId="170" fontId="4" fillId="10" borderId="51" xfId="6" applyNumberFormat="1" applyFont="1" applyFill="1" applyBorder="1" applyProtection="1"/>
    <xf numFmtId="170" fontId="4" fillId="10" borderId="32" xfId="6" applyNumberFormat="1" applyFont="1" applyFill="1" applyBorder="1" applyProtection="1"/>
    <xf numFmtId="170" fontId="4" fillId="37" borderId="45" xfId="6" applyNumberFormat="1" applyFont="1" applyFill="1" applyBorder="1" applyProtection="1"/>
    <xf numFmtId="170" fontId="5" fillId="37" borderId="50" xfId="6" applyNumberFormat="1" applyFont="1" applyFill="1" applyBorder="1" applyProtection="1"/>
    <xf numFmtId="170" fontId="4" fillId="37" borderId="11" xfId="6" applyNumberFormat="1" applyFont="1" applyFill="1" applyBorder="1" applyProtection="1"/>
    <xf numFmtId="170" fontId="5" fillId="37" borderId="12" xfId="6" applyNumberFormat="1" applyFont="1" applyFill="1" applyBorder="1" applyProtection="1"/>
    <xf numFmtId="170" fontId="5" fillId="37" borderId="22" xfId="6" applyNumberFormat="1" applyFont="1" applyFill="1" applyBorder="1" applyProtection="1"/>
    <xf numFmtId="170" fontId="5" fillId="37" borderId="27" xfId="6" applyNumberFormat="1" applyFont="1" applyFill="1" applyBorder="1" applyProtection="1"/>
    <xf numFmtId="170" fontId="4" fillId="37" borderId="6" xfId="6" applyNumberFormat="1" applyFont="1" applyFill="1" applyBorder="1" applyProtection="1"/>
    <xf numFmtId="182" fontId="4" fillId="37" borderId="7" xfId="6" applyNumberFormat="1" applyFont="1" applyFill="1" applyBorder="1" applyProtection="1"/>
    <xf numFmtId="183" fontId="5" fillId="37" borderId="36" xfId="6" applyNumberFormat="1" applyFont="1" applyFill="1" applyBorder="1" applyProtection="1"/>
    <xf numFmtId="170" fontId="4" fillId="37" borderId="11" xfId="6" applyNumberFormat="1" applyFont="1" applyFill="1" applyBorder="1" applyAlignment="1" applyProtection="1">
      <alignment horizontal="center" vertical="center"/>
    </xf>
    <xf numFmtId="170" fontId="5" fillId="37" borderId="12" xfId="6" applyNumberFormat="1" applyFont="1" applyFill="1" applyBorder="1" applyAlignment="1" applyProtection="1">
      <alignment horizontal="center" vertical="center"/>
    </xf>
    <xf numFmtId="165" fontId="4" fillId="37" borderId="10" xfId="6" applyNumberFormat="1" applyFont="1" applyFill="1" applyBorder="1" applyProtection="1"/>
    <xf numFmtId="170" fontId="5" fillId="37" borderId="12" xfId="6" applyNumberFormat="1" applyFont="1" applyFill="1" applyBorder="1" applyAlignment="1" applyProtection="1">
      <alignment horizontal="center"/>
    </xf>
    <xf numFmtId="9" fontId="4" fillId="37" borderId="11" xfId="6" applyNumberFormat="1" applyFont="1" applyFill="1" applyBorder="1" applyAlignment="1" applyProtection="1">
      <alignment horizontal="center" vertical="center"/>
    </xf>
    <xf numFmtId="0" fontId="56" fillId="2" borderId="0" xfId="1" applyFont="1" applyFill="1" applyBorder="1" applyAlignment="1" applyProtection="1">
      <alignment vertical="center" wrapText="1"/>
    </xf>
    <xf numFmtId="0" fontId="57" fillId="4" borderId="0" xfId="1" applyFont="1" applyFill="1" applyBorder="1" applyAlignment="1" applyProtection="1">
      <alignment vertical="center" wrapText="1"/>
    </xf>
    <xf numFmtId="0" fontId="58" fillId="2" borderId="0" xfId="1" applyFont="1" applyFill="1" applyBorder="1" applyAlignment="1" applyProtection="1">
      <alignment vertical="center"/>
    </xf>
    <xf numFmtId="0" fontId="59" fillId="2" borderId="0" xfId="1" applyFont="1" applyFill="1" applyBorder="1" applyAlignment="1" applyProtection="1">
      <alignment vertical="center"/>
    </xf>
    <xf numFmtId="0" fontId="48" fillId="2" borderId="0" xfId="1" applyFont="1" applyFill="1" applyBorder="1" applyAlignment="1" applyProtection="1">
      <alignment vertical="center"/>
    </xf>
    <xf numFmtId="0" fontId="48" fillId="2" borderId="0" xfId="2" applyFont="1" applyFill="1" applyBorder="1" applyAlignment="1" applyProtection="1">
      <alignment vertical="center" wrapText="1"/>
    </xf>
    <xf numFmtId="0" fontId="60" fillId="4" borderId="0" xfId="1" applyFont="1" applyFill="1" applyBorder="1" applyAlignment="1" applyProtection="1">
      <alignment vertical="center" wrapText="1"/>
    </xf>
    <xf numFmtId="0" fontId="63" fillId="21" borderId="0" xfId="1" applyFont="1" applyFill="1" applyBorder="1" applyAlignment="1" applyProtection="1">
      <alignment vertical="center"/>
    </xf>
    <xf numFmtId="0" fontId="64" fillId="22" borderId="0" xfId="0" applyFont="1" applyFill="1"/>
    <xf numFmtId="0" fontId="64" fillId="23" borderId="0" xfId="0" applyFont="1" applyFill="1"/>
    <xf numFmtId="9" fontId="64" fillId="23" borderId="0" xfId="8" applyFont="1" applyFill="1"/>
    <xf numFmtId="0" fontId="64" fillId="0" borderId="0" xfId="0" applyFont="1"/>
    <xf numFmtId="169" fontId="69" fillId="31" borderId="3" xfId="0" applyNumberFormat="1" applyFont="1" applyFill="1" applyBorder="1" applyAlignment="1" applyProtection="1">
      <alignment horizontal="center"/>
      <protection locked="0"/>
    </xf>
    <xf numFmtId="169" fontId="69" fillId="30" borderId="3" xfId="0" applyNumberFormat="1" applyFont="1" applyFill="1" applyBorder="1" applyAlignment="1" applyProtection="1">
      <alignment horizontal="center"/>
      <protection locked="0"/>
    </xf>
    <xf numFmtId="0" fontId="69" fillId="30" borderId="3" xfId="0" applyFont="1" applyFill="1" applyBorder="1" applyAlignment="1" applyProtection="1">
      <alignment horizontal="center"/>
      <protection locked="0"/>
    </xf>
    <xf numFmtId="0" fontId="75" fillId="30" borderId="3" xfId="0" applyNumberFormat="1" applyFont="1" applyFill="1" applyBorder="1" applyAlignment="1" applyProtection="1">
      <alignment horizontal="center"/>
      <protection locked="0"/>
    </xf>
    <xf numFmtId="0" fontId="65" fillId="2" borderId="0" xfId="0" applyFont="1" applyFill="1" applyBorder="1" applyAlignment="1" applyProtection="1">
      <alignment horizontal="right" vertical="center" wrapText="1"/>
    </xf>
    <xf numFmtId="0" fontId="31" fillId="26" borderId="57" xfId="0" applyFont="1" applyFill="1" applyBorder="1" applyAlignment="1" applyProtection="1">
      <alignment horizontal="center"/>
      <protection locked="0"/>
    </xf>
    <xf numFmtId="182" fontId="5" fillId="13" borderId="21" xfId="6" applyNumberFormat="1" applyFont="1" applyFill="1" applyBorder="1" applyAlignment="1" applyProtection="1">
      <alignment vertical="top" wrapText="1"/>
    </xf>
    <xf numFmtId="182" fontId="4" fillId="11" borderId="8" xfId="6" applyNumberFormat="1" applyFont="1" applyFill="1" applyBorder="1" applyProtection="1"/>
    <xf numFmtId="182" fontId="4" fillId="37" borderId="8" xfId="6" applyNumberFormat="1" applyFont="1" applyFill="1" applyBorder="1" applyProtection="1"/>
    <xf numFmtId="0" fontId="5" fillId="13" borderId="10" xfId="6" applyFont="1" applyFill="1" applyBorder="1" applyAlignment="1" applyProtection="1">
      <alignment horizontal="left" vertical="center" wrapText="1"/>
    </xf>
    <xf numFmtId="165" fontId="0" fillId="0" borderId="0" xfId="0" applyNumberFormat="1"/>
    <xf numFmtId="170" fontId="5" fillId="37" borderId="18" xfId="6" applyNumberFormat="1" applyFont="1" applyFill="1" applyBorder="1" applyProtection="1"/>
    <xf numFmtId="0" fontId="3" fillId="6" borderId="0" xfId="6" applyFont="1" applyFill="1" applyBorder="1" applyProtection="1"/>
    <xf numFmtId="170" fontId="4" fillId="13" borderId="11" xfId="6" applyNumberFormat="1" applyFont="1" applyFill="1" applyBorder="1" applyProtection="1"/>
    <xf numFmtId="164" fontId="4" fillId="13" borderId="11" xfId="6" applyNumberFormat="1" applyFont="1" applyFill="1" applyBorder="1" applyAlignment="1" applyProtection="1">
      <alignment horizontal="center" vertical="center"/>
    </xf>
    <xf numFmtId="0" fontId="3" fillId="6" borderId="0" xfId="6" applyFont="1" applyFill="1" applyProtection="1"/>
    <xf numFmtId="186" fontId="5" fillId="13" borderId="12" xfId="6" applyNumberFormat="1" applyFont="1" applyFill="1" applyBorder="1" applyAlignment="1" applyProtection="1">
      <alignment horizontal="center" vertical="center"/>
    </xf>
    <xf numFmtId="181" fontId="4" fillId="35" borderId="6" xfId="6" applyNumberFormat="1" applyFont="1" applyFill="1" applyBorder="1" applyProtection="1"/>
    <xf numFmtId="169" fontId="69" fillId="34" borderId="3" xfId="0" applyNumberFormat="1" applyFont="1" applyFill="1" applyBorder="1" applyAlignment="1" applyProtection="1">
      <alignment horizontal="center"/>
      <protection locked="0"/>
    </xf>
    <xf numFmtId="169" fontId="69" fillId="31" borderId="54" xfId="0" applyNumberFormat="1" applyFont="1" applyFill="1" applyBorder="1" applyAlignment="1" applyProtection="1">
      <alignment horizontal="center"/>
      <protection locked="0"/>
    </xf>
    <xf numFmtId="170" fontId="80" fillId="39" borderId="61" xfId="0" applyNumberFormat="1" applyFont="1" applyFill="1" applyBorder="1"/>
    <xf numFmtId="0" fontId="80" fillId="39" borderId="62" xfId="0" applyFont="1" applyFill="1" applyBorder="1"/>
    <xf numFmtId="165" fontId="48" fillId="40" borderId="61" xfId="6" applyNumberFormat="1" applyFont="1" applyFill="1" applyBorder="1" applyAlignment="1" applyProtection="1">
      <alignment horizontal="center"/>
    </xf>
    <xf numFmtId="165" fontId="80" fillId="39" borderId="61" xfId="0" applyNumberFormat="1" applyFont="1" applyFill="1" applyBorder="1" applyAlignment="1">
      <alignment vertical="center"/>
    </xf>
    <xf numFmtId="170" fontId="48" fillId="40" borderId="62" xfId="6" applyNumberFormat="1" applyFont="1" applyFill="1" applyBorder="1" applyProtection="1"/>
    <xf numFmtId="0" fontId="57" fillId="41" borderId="61" xfId="0" applyFont="1" applyFill="1" applyBorder="1"/>
    <xf numFmtId="181" fontId="57" fillId="41" borderId="61" xfId="0" applyNumberFormat="1" applyFont="1" applyFill="1" applyBorder="1" applyAlignment="1">
      <alignment horizontal="center" vertical="center"/>
    </xf>
    <xf numFmtId="165" fontId="57" fillId="41" borderId="62" xfId="0" applyNumberFormat="1" applyFont="1" applyFill="1" applyBorder="1"/>
    <xf numFmtId="0" fontId="80" fillId="0" borderId="60" xfId="0" applyFont="1" applyFill="1" applyBorder="1"/>
    <xf numFmtId="0" fontId="48" fillId="0" borderId="60" xfId="6" applyFont="1" applyFill="1" applyBorder="1" applyAlignment="1" applyProtection="1">
      <alignment vertical="top" wrapText="1"/>
    </xf>
    <xf numFmtId="0" fontId="80" fillId="0" borderId="61" xfId="0" applyFont="1" applyFill="1" applyBorder="1"/>
    <xf numFmtId="165" fontId="48" fillId="0" borderId="61" xfId="6" applyNumberFormat="1" applyFont="1" applyFill="1" applyBorder="1" applyProtection="1"/>
    <xf numFmtId="170" fontId="4" fillId="0" borderId="18" xfId="6" applyNumberFormat="1" applyFont="1" applyFill="1" applyBorder="1" applyProtection="1"/>
    <xf numFmtId="0" fontId="17" fillId="2" borderId="0" xfId="0" applyFont="1" applyFill="1" applyBorder="1" applyAlignment="1">
      <alignment horizontal="right" vertical="top" wrapText="1"/>
    </xf>
    <xf numFmtId="0" fontId="84" fillId="2" borderId="0" xfId="6" applyFont="1" applyFill="1" applyBorder="1" applyProtection="1"/>
    <xf numFmtId="0" fontId="58" fillId="2" borderId="0" xfId="6" applyFont="1" applyFill="1" applyBorder="1" applyAlignment="1" applyProtection="1">
      <alignment vertical="center"/>
    </xf>
    <xf numFmtId="0" fontId="84" fillId="2" borderId="0" xfId="6" applyFont="1" applyFill="1" applyProtection="1"/>
    <xf numFmtId="0" fontId="85" fillId="25" borderId="0" xfId="6" applyFont="1" applyFill="1" applyBorder="1" applyAlignment="1" applyProtection="1">
      <alignment vertical="center"/>
    </xf>
    <xf numFmtId="0" fontId="85" fillId="0" borderId="0" xfId="6" applyFont="1" applyFill="1" applyBorder="1" applyAlignment="1" applyProtection="1">
      <alignment vertical="center"/>
    </xf>
    <xf numFmtId="0" fontId="58" fillId="0" borderId="0" xfId="6" applyFont="1" applyFill="1" applyBorder="1" applyAlignment="1" applyProtection="1">
      <alignment vertical="center"/>
    </xf>
    <xf numFmtId="0" fontId="84" fillId="0" borderId="0" xfId="6" applyFont="1" applyFill="1" applyBorder="1" applyProtection="1"/>
    <xf numFmtId="0" fontId="84" fillId="0" borderId="0" xfId="6" applyFont="1" applyFill="1" applyProtection="1"/>
    <xf numFmtId="0" fontId="3" fillId="2" borderId="63" xfId="6" applyFont="1" applyFill="1" applyBorder="1" applyProtection="1"/>
    <xf numFmtId="0" fontId="60" fillId="2" borderId="10" xfId="6" applyFont="1" applyFill="1" applyBorder="1" applyAlignment="1" applyProtection="1">
      <alignment vertical="top" wrapText="1"/>
    </xf>
    <xf numFmtId="170" fontId="4" fillId="37" borderId="65" xfId="6" applyNumberFormat="1" applyFont="1" applyFill="1" applyBorder="1" applyAlignment="1" applyProtection="1">
      <alignment horizontal="center" vertical="center"/>
    </xf>
    <xf numFmtId="170" fontId="4" fillId="37" borderId="45" xfId="6" applyNumberFormat="1" applyFont="1" applyFill="1" applyBorder="1" applyAlignment="1" applyProtection="1">
      <alignment horizontal="center" vertical="center"/>
    </xf>
    <xf numFmtId="165" fontId="3" fillId="2" borderId="11" xfId="6" applyNumberFormat="1" applyFont="1" applyFill="1" applyBorder="1" applyProtection="1"/>
    <xf numFmtId="184" fontId="3" fillId="2" borderId="11" xfId="6" applyNumberFormat="1" applyFont="1" applyFill="1" applyBorder="1" applyAlignment="1" applyProtection="1">
      <alignment horizontal="center"/>
    </xf>
    <xf numFmtId="170" fontId="4" fillId="37" borderId="12" xfId="6" applyNumberFormat="1" applyFont="1" applyFill="1" applyBorder="1" applyAlignment="1" applyProtection="1">
      <alignment horizontal="center" vertical="center"/>
    </xf>
    <xf numFmtId="170" fontId="14" fillId="9" borderId="66" xfId="6" applyNumberFormat="1" applyFont="1" applyFill="1" applyBorder="1" applyProtection="1"/>
    <xf numFmtId="170" fontId="5" fillId="11" borderId="66" xfId="6" applyNumberFormat="1" applyFont="1" applyFill="1" applyBorder="1" applyProtection="1"/>
    <xf numFmtId="170" fontId="3" fillId="2" borderId="0" xfId="6" applyNumberFormat="1" applyFont="1" applyFill="1" applyBorder="1" applyAlignment="1" applyProtection="1">
      <alignment vertical="top" wrapText="1"/>
    </xf>
    <xf numFmtId="170" fontId="3" fillId="2" borderId="0" xfId="6" applyNumberFormat="1" applyFont="1" applyFill="1" applyBorder="1" applyProtection="1"/>
    <xf numFmtId="0" fontId="27" fillId="9" borderId="23" xfId="6" applyFont="1" applyFill="1" applyBorder="1" applyAlignment="1" applyProtection="1">
      <alignment vertical="top" wrapText="1"/>
    </xf>
    <xf numFmtId="170" fontId="14" fillId="9" borderId="24" xfId="6" applyNumberFormat="1" applyFont="1" applyFill="1" applyBorder="1" applyProtection="1"/>
    <xf numFmtId="170" fontId="14" fillId="9" borderId="67" xfId="6" applyNumberFormat="1" applyFont="1" applyFill="1" applyBorder="1" applyProtection="1"/>
    <xf numFmtId="0" fontId="4" fillId="2" borderId="68" xfId="6" applyFont="1" applyFill="1" applyBorder="1" applyAlignment="1" applyProtection="1">
      <alignment vertical="top" wrapText="1"/>
    </xf>
    <xf numFmtId="170" fontId="4" fillId="0" borderId="69" xfId="6" applyNumberFormat="1" applyFont="1" applyFill="1" applyBorder="1" applyProtection="1"/>
    <xf numFmtId="170" fontId="4" fillId="2" borderId="70" xfId="6" applyNumberFormat="1" applyFont="1" applyFill="1" applyBorder="1" applyProtection="1"/>
    <xf numFmtId="170" fontId="4" fillId="2" borderId="71" xfId="6" applyNumberFormat="1" applyFont="1" applyFill="1" applyBorder="1" applyProtection="1"/>
    <xf numFmtId="170" fontId="4" fillId="2" borderId="72" xfId="6" applyNumberFormat="1" applyFont="1" applyFill="1" applyBorder="1" applyProtection="1"/>
    <xf numFmtId="0" fontId="18" fillId="2" borderId="68" xfId="6" applyFont="1" applyFill="1" applyBorder="1" applyAlignment="1" applyProtection="1">
      <alignment horizontal="right" vertical="top" wrapText="1"/>
    </xf>
    <xf numFmtId="170" fontId="4" fillId="36" borderId="69" xfId="6" applyNumberFormat="1" applyFont="1" applyFill="1" applyBorder="1" applyProtection="1"/>
    <xf numFmtId="170" fontId="4" fillId="36" borderId="73" xfId="6" applyNumberFormat="1" applyFont="1" applyFill="1" applyBorder="1" applyProtection="1"/>
    <xf numFmtId="170" fontId="4" fillId="16" borderId="69" xfId="6" applyNumberFormat="1" applyFont="1" applyFill="1" applyBorder="1" applyProtection="1"/>
    <xf numFmtId="170" fontId="4" fillId="10" borderId="69" xfId="6" applyNumberFormat="1" applyFont="1" applyFill="1" applyBorder="1" applyProtection="1"/>
    <xf numFmtId="170" fontId="4" fillId="10" borderId="73" xfId="6" applyNumberFormat="1" applyFont="1" applyFill="1" applyBorder="1" applyProtection="1"/>
    <xf numFmtId="170" fontId="4" fillId="10" borderId="70" xfId="6" applyNumberFormat="1" applyFont="1" applyFill="1" applyBorder="1" applyProtection="1"/>
    <xf numFmtId="170" fontId="4" fillId="6" borderId="74" xfId="6" applyNumberFormat="1" applyFont="1" applyFill="1" applyBorder="1" applyProtection="1"/>
    <xf numFmtId="170" fontId="4" fillId="29" borderId="69" xfId="6" applyNumberFormat="1" applyFont="1" applyFill="1" applyBorder="1" applyProtection="1"/>
    <xf numFmtId="170" fontId="4" fillId="29" borderId="73" xfId="6" applyNumberFormat="1" applyFont="1" applyFill="1" applyBorder="1" applyProtection="1"/>
    <xf numFmtId="170" fontId="4" fillId="2" borderId="74" xfId="6" applyNumberFormat="1" applyFont="1" applyFill="1" applyBorder="1" applyProtection="1"/>
    <xf numFmtId="170" fontId="4" fillId="12" borderId="69" xfId="6" applyNumberFormat="1" applyFont="1" applyFill="1" applyBorder="1" applyProtection="1"/>
    <xf numFmtId="170" fontId="4" fillId="12" borderId="74" xfId="6" applyNumberFormat="1" applyFont="1" applyFill="1" applyBorder="1" applyProtection="1"/>
    <xf numFmtId="170" fontId="4" fillId="36" borderId="70" xfId="6" applyNumberFormat="1" applyFont="1" applyFill="1" applyBorder="1" applyProtection="1"/>
    <xf numFmtId="170" fontId="4" fillId="36" borderId="71" xfId="6" applyNumberFormat="1" applyFont="1" applyFill="1" applyBorder="1" applyProtection="1"/>
    <xf numFmtId="170" fontId="4" fillId="36" borderId="66" xfId="6" applyNumberFormat="1" applyFont="1" applyFill="1" applyBorder="1" applyProtection="1"/>
    <xf numFmtId="170" fontId="4" fillId="36" borderId="72" xfId="6" applyNumberFormat="1" applyFont="1" applyFill="1" applyBorder="1" applyProtection="1"/>
    <xf numFmtId="0" fontId="4" fillId="2" borderId="75" xfId="6" applyFont="1" applyFill="1" applyBorder="1" applyAlignment="1" applyProtection="1">
      <alignment vertical="top" wrapText="1"/>
    </xf>
    <xf numFmtId="170" fontId="4" fillId="2" borderId="76" xfId="6" applyNumberFormat="1" applyFont="1" applyFill="1" applyBorder="1" applyProtection="1"/>
    <xf numFmtId="170" fontId="4" fillId="2" borderId="77" xfId="6" applyNumberFormat="1" applyFont="1" applyFill="1" applyBorder="1" applyProtection="1"/>
    <xf numFmtId="170" fontId="4" fillId="2" borderId="78" xfId="6" applyNumberFormat="1" applyFont="1" applyFill="1" applyBorder="1" applyProtection="1"/>
    <xf numFmtId="170" fontId="4" fillId="2" borderId="79" xfId="6" applyNumberFormat="1" applyFont="1" applyFill="1" applyBorder="1" applyProtection="1"/>
    <xf numFmtId="170" fontId="4" fillId="12" borderId="76" xfId="6" applyNumberFormat="1" applyFont="1" applyFill="1" applyBorder="1" applyProtection="1"/>
    <xf numFmtId="170" fontId="4" fillId="2" borderId="80" xfId="6" applyNumberFormat="1" applyFont="1" applyFill="1" applyBorder="1" applyProtection="1"/>
    <xf numFmtId="170" fontId="3" fillId="2" borderId="81" xfId="6" applyNumberFormat="1" applyFont="1" applyFill="1" applyBorder="1" applyAlignment="1" applyProtection="1">
      <alignment vertical="top" wrapText="1"/>
    </xf>
    <xf numFmtId="170" fontId="3" fillId="2" borderId="81" xfId="6" applyNumberFormat="1" applyFont="1" applyFill="1" applyBorder="1" applyProtection="1"/>
    <xf numFmtId="170" fontId="14" fillId="9" borderId="39" xfId="6" applyNumberFormat="1" applyFont="1" applyFill="1" applyBorder="1" applyProtection="1"/>
    <xf numFmtId="170" fontId="14" fillId="9" borderId="59" xfId="6" applyNumberFormat="1" applyFont="1" applyFill="1" applyBorder="1" applyProtection="1"/>
    <xf numFmtId="170" fontId="4" fillId="10" borderId="82" xfId="6" applyNumberFormat="1" applyFont="1" applyFill="1" applyBorder="1" applyProtection="1"/>
    <xf numFmtId="170" fontId="4" fillId="29" borderId="45" xfId="6" applyNumberFormat="1" applyFont="1" applyFill="1" applyBorder="1" applyProtection="1"/>
    <xf numFmtId="170" fontId="4" fillId="29" borderId="50" xfId="6" applyNumberFormat="1" applyFont="1" applyFill="1" applyBorder="1" applyProtection="1"/>
    <xf numFmtId="170" fontId="4" fillId="10" borderId="66" xfId="6" applyNumberFormat="1" applyFont="1" applyFill="1" applyBorder="1" applyProtection="1"/>
    <xf numFmtId="0" fontId="27" fillId="9" borderId="58" xfId="6" applyFont="1" applyFill="1" applyBorder="1" applyAlignment="1" applyProtection="1">
      <alignment vertical="top" wrapText="1"/>
    </xf>
    <xf numFmtId="0" fontId="0" fillId="0" borderId="0" xfId="0" applyAlignment="1">
      <alignment horizontal="center" vertical="center"/>
    </xf>
    <xf numFmtId="170" fontId="48" fillId="37" borderId="12" xfId="6" applyNumberFormat="1" applyFont="1" applyFill="1" applyBorder="1" applyAlignment="1" applyProtection="1">
      <alignment horizontal="center" vertical="center"/>
    </xf>
    <xf numFmtId="0" fontId="57" fillId="33" borderId="11" xfId="0" applyFont="1" applyFill="1" applyBorder="1" applyAlignment="1">
      <alignment horizontal="center" vertical="center"/>
    </xf>
    <xf numFmtId="165" fontId="57" fillId="33" borderId="11" xfId="0" applyNumberFormat="1" applyFont="1" applyFill="1" applyBorder="1" applyAlignment="1">
      <alignment horizontal="center" vertical="center"/>
    </xf>
    <xf numFmtId="0" fontId="5" fillId="13" borderId="0" xfId="6" applyFont="1" applyFill="1" applyBorder="1" applyAlignment="1" applyProtection="1">
      <alignment vertical="top" wrapText="1"/>
    </xf>
    <xf numFmtId="170" fontId="5" fillId="37" borderId="59" xfId="6" applyNumberFormat="1" applyFont="1" applyFill="1" applyBorder="1" applyProtection="1"/>
    <xf numFmtId="170" fontId="4" fillId="11" borderId="53" xfId="6" applyNumberFormat="1" applyFont="1" applyFill="1" applyBorder="1" applyProtection="1"/>
    <xf numFmtId="170" fontId="4" fillId="37" borderId="53" xfId="6" applyNumberFormat="1" applyFont="1" applyFill="1" applyBorder="1" applyProtection="1"/>
    <xf numFmtId="0" fontId="3" fillId="0" borderId="0" xfId="6" applyFont="1" applyFill="1" applyBorder="1" applyProtection="1"/>
    <xf numFmtId="0" fontId="5" fillId="0" borderId="0" xfId="6" applyFont="1" applyFill="1" applyBorder="1" applyAlignment="1" applyProtection="1">
      <alignment vertical="top" wrapText="1"/>
    </xf>
    <xf numFmtId="170" fontId="4" fillId="0" borderId="39" xfId="6" applyNumberFormat="1" applyFont="1" applyFill="1" applyBorder="1" applyProtection="1"/>
    <xf numFmtId="170" fontId="5" fillId="0" borderId="59" xfId="6" applyNumberFormat="1" applyFont="1" applyFill="1" applyBorder="1" applyProtection="1"/>
    <xf numFmtId="0" fontId="3" fillId="0" borderId="0" xfId="6" applyFont="1" applyFill="1" applyProtection="1"/>
    <xf numFmtId="0" fontId="86" fillId="2" borderId="10" xfId="6" applyFont="1" applyFill="1" applyBorder="1" applyAlignment="1" applyProtection="1">
      <alignment vertical="top" wrapText="1"/>
    </xf>
    <xf numFmtId="182" fontId="4" fillId="10" borderId="8" xfId="6" applyNumberFormat="1" applyFont="1" applyFill="1" applyBorder="1" applyProtection="1"/>
    <xf numFmtId="182" fontId="4" fillId="10" borderId="22" xfId="6" applyNumberFormat="1" applyFont="1" applyFill="1" applyBorder="1" applyProtection="1"/>
    <xf numFmtId="49" fontId="48" fillId="0" borderId="10" xfId="6" applyNumberFormat="1" applyFont="1" applyFill="1" applyBorder="1" applyAlignment="1" applyProtection="1">
      <alignment vertical="top" wrapText="1"/>
    </xf>
    <xf numFmtId="0" fontId="48" fillId="0" borderId="10" xfId="6" applyFont="1" applyFill="1" applyBorder="1" applyAlignment="1" applyProtection="1">
      <alignment vertical="top" wrapText="1"/>
    </xf>
    <xf numFmtId="0" fontId="48" fillId="0" borderId="10" xfId="6" applyFont="1" applyFill="1" applyBorder="1" applyAlignment="1" applyProtection="1">
      <alignment horizontal="left" vertical="center" wrapText="1"/>
    </xf>
    <xf numFmtId="0" fontId="48" fillId="0" borderId="0" xfId="6" applyFont="1" applyFill="1" applyBorder="1" applyAlignment="1" applyProtection="1">
      <alignment vertical="top" wrapText="1"/>
    </xf>
    <xf numFmtId="0" fontId="80" fillId="0" borderId="0" xfId="0" applyFont="1" applyFill="1"/>
    <xf numFmtId="0" fontId="80" fillId="0" borderId="10" xfId="0" applyFont="1" applyFill="1" applyBorder="1" applyAlignment="1">
      <alignment horizontal="center" vertical="center" wrapText="1"/>
    </xf>
    <xf numFmtId="0" fontId="80" fillId="0" borderId="60" xfId="0" applyFont="1" applyFill="1" applyBorder="1" applyAlignment="1">
      <alignment vertical="top" wrapText="1"/>
    </xf>
    <xf numFmtId="0" fontId="80" fillId="0" borderId="85" xfId="0" applyFont="1" applyFill="1" applyBorder="1"/>
    <xf numFmtId="0" fontId="80" fillId="0" borderId="90" xfId="0" applyFont="1" applyFill="1" applyBorder="1"/>
    <xf numFmtId="0" fontId="0" fillId="0" borderId="61" xfId="0" applyBorder="1"/>
    <xf numFmtId="0" fontId="0" fillId="0" borderId="62" xfId="0" applyBorder="1"/>
    <xf numFmtId="0" fontId="1" fillId="0" borderId="87" xfId="0" applyFont="1" applyBorder="1"/>
    <xf numFmtId="0" fontId="1" fillId="0" borderId="89" xfId="0" applyFont="1" applyBorder="1"/>
    <xf numFmtId="0" fontId="1" fillId="0" borderId="92" xfId="0" applyFont="1" applyBorder="1"/>
    <xf numFmtId="0" fontId="80" fillId="0" borderId="86" xfId="0" applyFont="1" applyBorder="1"/>
    <xf numFmtId="180" fontId="80" fillId="0" borderId="86" xfId="0" applyNumberFormat="1" applyFont="1" applyBorder="1"/>
    <xf numFmtId="0" fontId="80" fillId="0" borderId="91" xfId="0" applyFont="1" applyBorder="1"/>
    <xf numFmtId="0" fontId="88" fillId="0" borderId="0" xfId="0" applyFont="1" applyFill="1"/>
    <xf numFmtId="0" fontId="4" fillId="2" borderId="0" xfId="0" applyFont="1" applyFill="1" applyBorder="1" applyAlignment="1">
      <alignment vertical="top" wrapText="1"/>
    </xf>
    <xf numFmtId="0" fontId="0" fillId="2" borderId="0" xfId="0" applyFill="1" applyBorder="1" applyAlignment="1">
      <alignment vertical="top" wrapText="1"/>
    </xf>
    <xf numFmtId="0" fontId="0" fillId="2" borderId="0" xfId="0" applyFill="1" applyAlignment="1">
      <alignment vertical="top" wrapText="1"/>
    </xf>
    <xf numFmtId="0" fontId="40" fillId="2" borderId="0" xfId="0" applyFont="1" applyFill="1" applyBorder="1" applyAlignment="1">
      <alignment vertical="top" wrapText="1"/>
    </xf>
    <xf numFmtId="0" fontId="4" fillId="2" borderId="5" xfId="0" applyFont="1" applyFill="1" applyBorder="1" applyAlignment="1">
      <alignment vertical="top" wrapText="1"/>
    </xf>
    <xf numFmtId="0" fontId="4" fillId="2" borderId="0" xfId="0" applyFont="1" applyFill="1" applyBorder="1" applyAlignment="1" applyProtection="1">
      <alignment vertical="top" wrapText="1"/>
    </xf>
    <xf numFmtId="0" fontId="3" fillId="2" borderId="0" xfId="0" applyFont="1" applyFill="1" applyBorder="1" applyAlignment="1" applyProtection="1">
      <alignment vertical="top" wrapText="1"/>
    </xf>
    <xf numFmtId="0" fontId="0" fillId="3" borderId="0" xfId="0" applyFill="1" applyBorder="1" applyAlignment="1">
      <alignment vertical="top" wrapText="1"/>
    </xf>
    <xf numFmtId="0" fontId="0" fillId="3" borderId="0" xfId="0" applyFill="1" applyAlignment="1">
      <alignment vertical="top" wrapText="1"/>
    </xf>
    <xf numFmtId="169" fontId="69" fillId="31" borderId="3" xfId="0" applyNumberFormat="1" applyFont="1" applyFill="1" applyBorder="1" applyAlignment="1" applyProtection="1">
      <alignment horizontal="center" vertical="top" wrapText="1"/>
      <protection locked="0"/>
    </xf>
    <xf numFmtId="0" fontId="7" fillId="4" borderId="0" xfId="2" applyFill="1" applyBorder="1" applyAlignment="1" applyProtection="1">
      <alignment vertical="top" wrapText="1"/>
    </xf>
    <xf numFmtId="0" fontId="80" fillId="0" borderId="61" xfId="0" applyFont="1" applyBorder="1"/>
    <xf numFmtId="4" fontId="80" fillId="0" borderId="61" xfId="0" applyNumberFormat="1" applyFont="1" applyBorder="1"/>
    <xf numFmtId="0" fontId="80" fillId="0" borderId="62" xfId="0" applyFont="1" applyBorder="1"/>
    <xf numFmtId="180" fontId="80" fillId="0" borderId="91" xfId="0" applyNumberFormat="1" applyFont="1" applyBorder="1" applyAlignment="1">
      <alignment horizontal="center" vertical="center"/>
    </xf>
    <xf numFmtId="0" fontId="87" fillId="0" borderId="60" xfId="0" applyFont="1" applyFill="1" applyBorder="1" applyAlignment="1">
      <alignment horizontal="center"/>
    </xf>
    <xf numFmtId="167" fontId="14" fillId="21" borderId="0" xfId="9" applyFont="1" applyFill="1" applyBorder="1"/>
    <xf numFmtId="167" fontId="20" fillId="21" borderId="0" xfId="9" applyFont="1" applyFill="1"/>
    <xf numFmtId="167" fontId="0" fillId="25" borderId="0" xfId="9" applyFont="1" applyFill="1"/>
    <xf numFmtId="167" fontId="0" fillId="3" borderId="0" xfId="9" applyFont="1" applyFill="1"/>
    <xf numFmtId="167" fontId="0" fillId="7" borderId="0" xfId="9" applyFont="1" applyFill="1"/>
    <xf numFmtId="167" fontId="0" fillId="0" borderId="0" xfId="9" applyFont="1"/>
    <xf numFmtId="0" fontId="80" fillId="0" borderId="88" xfId="0" applyFont="1" applyFill="1" applyBorder="1"/>
    <xf numFmtId="0" fontId="80" fillId="0" borderId="48" xfId="0" applyFont="1" applyBorder="1"/>
    <xf numFmtId="180" fontId="80" fillId="0" borderId="48" xfId="0" applyNumberFormat="1" applyFont="1" applyBorder="1"/>
    <xf numFmtId="182" fontId="5" fillId="12" borderId="6" xfId="6" applyNumberFormat="1" applyFont="1" applyFill="1" applyBorder="1" applyAlignment="1" applyProtection="1">
      <alignment horizontal="center" vertical="center"/>
    </xf>
    <xf numFmtId="49" fontId="4" fillId="2" borderId="6" xfId="6" applyNumberFormat="1" applyFont="1" applyFill="1" applyBorder="1" applyAlignment="1" applyProtection="1">
      <alignment horizontal="right"/>
    </xf>
    <xf numFmtId="0" fontId="4" fillId="2" borderId="6" xfId="6" applyNumberFormat="1" applyFont="1" applyFill="1" applyBorder="1" applyAlignment="1" applyProtection="1">
      <alignment horizontal="right"/>
    </xf>
    <xf numFmtId="170" fontId="4" fillId="2" borderId="4" xfId="6" applyNumberFormat="1" applyFont="1" applyFill="1" applyBorder="1" applyAlignment="1" applyProtection="1">
      <alignment horizontal="right"/>
    </xf>
    <xf numFmtId="170" fontId="4" fillId="2" borderId="6" xfId="6" applyNumberFormat="1" applyFont="1" applyFill="1" applyBorder="1" applyAlignment="1" applyProtection="1">
      <alignment horizontal="right"/>
    </xf>
    <xf numFmtId="0" fontId="4" fillId="2" borderId="6" xfId="6" applyFont="1" applyFill="1" applyBorder="1" applyAlignment="1" applyProtection="1">
      <alignment horizontal="right"/>
    </xf>
    <xf numFmtId="0" fontId="4" fillId="2" borderId="14" xfId="6" applyFont="1" applyFill="1" applyBorder="1" applyAlignment="1" applyProtection="1">
      <alignment horizontal="right"/>
    </xf>
    <xf numFmtId="0" fontId="4" fillId="2" borderId="83" xfId="6" applyFont="1" applyFill="1" applyBorder="1" applyAlignment="1" applyProtection="1">
      <alignment horizontal="right" vertical="top" wrapText="1"/>
    </xf>
    <xf numFmtId="0" fontId="4" fillId="2" borderId="84" xfId="6" applyFont="1" applyFill="1" applyBorder="1" applyAlignment="1" applyProtection="1">
      <alignment horizontal="right" vertical="top" wrapText="1"/>
    </xf>
    <xf numFmtId="0" fontId="4" fillId="2" borderId="56" xfId="6" applyFont="1" applyFill="1" applyBorder="1" applyAlignment="1" applyProtection="1">
      <alignment horizontal="right" vertical="top" wrapText="1"/>
    </xf>
    <xf numFmtId="0" fontId="4" fillId="2" borderId="33" xfId="6" applyFont="1" applyFill="1" applyBorder="1" applyAlignment="1" applyProtection="1">
      <alignment horizontal="right" vertical="top" wrapText="1"/>
    </xf>
    <xf numFmtId="169" fontId="48" fillId="31" borderId="3" xfId="0" applyNumberFormat="1" applyFont="1" applyFill="1" applyBorder="1" applyAlignment="1" applyProtection="1">
      <alignment horizontal="center" vertical="top" wrapText="1"/>
      <protection locked="0"/>
    </xf>
    <xf numFmtId="170" fontId="4" fillId="37" borderId="11" xfId="6" applyNumberFormat="1" applyFont="1" applyFill="1" applyBorder="1" applyAlignment="1" applyProtection="1">
      <alignment horizontal="center" vertical="center"/>
      <protection locked="0"/>
    </xf>
    <xf numFmtId="165" fontId="0" fillId="33" borderId="53" xfId="0" applyNumberFormat="1" applyFill="1" applyBorder="1" applyAlignment="1" applyProtection="1">
      <alignment vertical="center"/>
    </xf>
    <xf numFmtId="165" fontId="0" fillId="33" borderId="11" xfId="0" applyNumberFormat="1" applyFill="1" applyBorder="1" applyAlignment="1" applyProtection="1">
      <alignment vertical="center"/>
    </xf>
    <xf numFmtId="182" fontId="0" fillId="33" borderId="12" xfId="0" applyNumberFormat="1" applyFill="1" applyBorder="1" applyAlignment="1" applyProtection="1">
      <alignment vertical="center"/>
    </xf>
    <xf numFmtId="182" fontId="0" fillId="33" borderId="64" xfId="0" applyNumberFormat="1" applyFill="1" applyBorder="1" applyAlignment="1" applyProtection="1">
      <alignment vertical="center"/>
    </xf>
    <xf numFmtId="182" fontId="0" fillId="33" borderId="53" xfId="0" applyNumberFormat="1" applyFill="1" applyBorder="1" applyAlignment="1" applyProtection="1">
      <alignment vertical="center"/>
    </xf>
    <xf numFmtId="9" fontId="69" fillId="31" borderId="3" xfId="0" applyNumberFormat="1" applyFont="1" applyFill="1" applyBorder="1" applyAlignment="1" applyProtection="1">
      <alignment horizontal="center"/>
      <protection locked="0"/>
    </xf>
    <xf numFmtId="0" fontId="69" fillId="31" borderId="3" xfId="0" applyFont="1" applyFill="1" applyBorder="1" applyAlignment="1" applyProtection="1">
      <alignment horizontal="center"/>
      <protection locked="0"/>
    </xf>
    <xf numFmtId="169" fontId="5" fillId="26" borderId="39" xfId="0" applyNumberFormat="1" applyFont="1" applyFill="1" applyBorder="1" applyAlignment="1" applyProtection="1">
      <alignment horizontal="center"/>
      <protection locked="0"/>
    </xf>
    <xf numFmtId="169" fontId="48" fillId="5" borderId="3" xfId="0" applyNumberFormat="1" applyFont="1" applyFill="1" applyBorder="1" applyAlignment="1" applyProtection="1">
      <alignment horizontal="center" vertical="top" wrapText="1"/>
      <protection locked="0"/>
    </xf>
    <xf numFmtId="169" fontId="69" fillId="31" borderId="54" xfId="0" applyNumberFormat="1" applyFont="1" applyFill="1" applyBorder="1" applyAlignment="1" applyProtection="1">
      <alignment horizontal="center" vertical="top" wrapText="1"/>
      <protection locked="0"/>
    </xf>
    <xf numFmtId="170" fontId="90" fillId="2" borderId="0" xfId="6" applyNumberFormat="1" applyFont="1" applyFill="1" applyBorder="1" applyProtection="1"/>
    <xf numFmtId="0" fontId="4" fillId="16" borderId="6" xfId="6" applyFont="1" applyFill="1" applyBorder="1" applyAlignment="1" applyProtection="1">
      <alignment horizontal="right" vertical="top" wrapText="1"/>
    </xf>
    <xf numFmtId="0" fontId="0" fillId="2" borderId="0" xfId="0" applyFill="1" applyBorder="1" applyProtection="1">
      <protection locked="0"/>
    </xf>
    <xf numFmtId="0" fontId="17" fillId="2" borderId="0" xfId="0" applyFont="1" applyFill="1" applyBorder="1" applyAlignment="1" applyProtection="1">
      <alignment horizontal="left"/>
      <protection locked="0"/>
    </xf>
    <xf numFmtId="0" fontId="65" fillId="2" borderId="0" xfId="0" applyFont="1" applyFill="1" applyBorder="1" applyAlignment="1" applyProtection="1">
      <alignment horizontal="right" vertical="center" wrapText="1"/>
      <protection locked="0"/>
    </xf>
    <xf numFmtId="0" fontId="17" fillId="2" borderId="0" xfId="0" applyFont="1" applyFill="1" applyBorder="1" applyAlignment="1" applyProtection="1">
      <alignment horizontal="right"/>
      <protection locked="0"/>
    </xf>
    <xf numFmtId="0" fontId="3" fillId="2" borderId="0" xfId="0" applyFont="1" applyFill="1" applyBorder="1" applyAlignment="1" applyProtection="1">
      <alignment wrapText="1"/>
      <protection locked="0"/>
    </xf>
    <xf numFmtId="169" fontId="80" fillId="29" borderId="47" xfId="0" applyNumberFormat="1" applyFont="1" applyFill="1" applyBorder="1" applyAlignment="1" applyProtection="1">
      <alignment horizontal="center" vertical="top" wrapText="1"/>
      <protection locked="0"/>
    </xf>
    <xf numFmtId="0" fontId="16" fillId="2" borderId="0" xfId="0" applyFont="1" applyFill="1" applyBorder="1" applyAlignment="1" applyProtection="1">
      <alignment horizontal="center"/>
      <protection locked="0"/>
    </xf>
    <xf numFmtId="0" fontId="0" fillId="3" borderId="0" xfId="0" applyFill="1" applyBorder="1" applyProtection="1">
      <protection locked="0"/>
    </xf>
    <xf numFmtId="0" fontId="0" fillId="3" borderId="0" xfId="0" applyFill="1" applyProtection="1">
      <protection locked="0"/>
    </xf>
    <xf numFmtId="0" fontId="0" fillId="2" borderId="0" xfId="0" applyFill="1" applyProtection="1">
      <protection locked="0"/>
    </xf>
    <xf numFmtId="0" fontId="0" fillId="2" borderId="0" xfId="0" applyFill="1" applyBorder="1" applyProtection="1"/>
    <xf numFmtId="0" fontId="17" fillId="2" borderId="0" xfId="0" applyFont="1" applyFill="1" applyBorder="1" applyAlignment="1" applyProtection="1">
      <alignment horizontal="left"/>
    </xf>
    <xf numFmtId="169" fontId="0" fillId="2" borderId="0" xfId="0" applyNumberFormat="1" applyFill="1" applyBorder="1" applyProtection="1"/>
    <xf numFmtId="169" fontId="48" fillId="29" borderId="3" xfId="0" applyNumberFormat="1" applyFont="1" applyFill="1" applyBorder="1" applyAlignment="1" applyProtection="1"/>
    <xf numFmtId="0" fontId="17" fillId="2" borderId="0" xfId="0" applyFont="1" applyFill="1" applyBorder="1" applyAlignment="1" applyProtection="1">
      <alignment horizontal="right"/>
    </xf>
    <xf numFmtId="167" fontId="82" fillId="2" borderId="0" xfId="9" applyFont="1" applyFill="1" applyBorder="1" applyAlignment="1" applyProtection="1">
      <alignment horizontal="right" vertical="center" wrapText="1"/>
    </xf>
    <xf numFmtId="181" fontId="48" fillId="29" borderId="3" xfId="9" applyNumberFormat="1" applyFont="1" applyFill="1" applyBorder="1" applyAlignment="1" applyProtection="1"/>
    <xf numFmtId="0" fontId="83" fillId="2" borderId="0" xfId="0" applyFont="1" applyFill="1" applyBorder="1" applyAlignment="1" applyProtection="1">
      <alignment horizontal="center" wrapText="1"/>
    </xf>
    <xf numFmtId="169" fontId="48" fillId="29" borderId="3" xfId="0" applyNumberFormat="1" applyFont="1" applyFill="1" applyBorder="1" applyAlignment="1" applyProtection="1">
      <alignment horizontal="center" wrapText="1"/>
    </xf>
    <xf numFmtId="182" fontId="5" fillId="32" borderId="3" xfId="0" applyNumberFormat="1" applyFont="1" applyFill="1" applyBorder="1" applyAlignment="1" applyProtection="1">
      <alignment horizontal="center"/>
    </xf>
    <xf numFmtId="182" fontId="48" fillId="32" borderId="3" xfId="0" quotePrefix="1" applyNumberFormat="1" applyFont="1" applyFill="1" applyBorder="1" applyAlignment="1" applyProtection="1">
      <alignment horizontal="center"/>
    </xf>
    <xf numFmtId="181" fontId="48" fillId="29" borderId="3" xfId="9" applyNumberFormat="1" applyFont="1" applyFill="1" applyBorder="1" applyAlignment="1" applyProtection="1">
      <alignment horizontal="center"/>
    </xf>
    <xf numFmtId="0" fontId="57" fillId="2" borderId="0" xfId="0" applyFont="1" applyFill="1" applyBorder="1" applyProtection="1"/>
    <xf numFmtId="0" fontId="65" fillId="2" borderId="0" xfId="0" applyFont="1" applyFill="1" applyBorder="1" applyAlignment="1" applyProtection="1">
      <alignment horizontal="center" vertical="center" wrapText="1"/>
    </xf>
    <xf numFmtId="169" fontId="5" fillId="38" borderId="3" xfId="0" applyNumberFormat="1" applyFont="1" applyFill="1" applyBorder="1" applyAlignment="1" applyProtection="1">
      <alignment horizontal="center"/>
    </xf>
    <xf numFmtId="0" fontId="21" fillId="2" borderId="0" xfId="0" applyFont="1" applyFill="1" applyBorder="1" applyProtection="1"/>
    <xf numFmtId="0" fontId="83" fillId="2" borderId="0" xfId="0" applyFont="1" applyFill="1" applyBorder="1" applyAlignment="1" applyProtection="1">
      <alignment vertical="center" wrapText="1"/>
    </xf>
    <xf numFmtId="169" fontId="48" fillId="5" borderId="3" xfId="0" applyNumberFormat="1" applyFont="1" applyFill="1" applyBorder="1" applyAlignment="1" applyProtection="1">
      <alignment horizontal="center" vertical="top" wrapText="1"/>
    </xf>
    <xf numFmtId="0" fontId="82" fillId="2" borderId="0" xfId="0" applyFont="1" applyFill="1" applyBorder="1" applyAlignment="1" applyProtection="1">
      <alignment horizontal="center"/>
    </xf>
    <xf numFmtId="169" fontId="80" fillId="29" borderId="47" xfId="0" applyNumberFormat="1" applyFont="1" applyFill="1" applyBorder="1" applyAlignment="1" applyProtection="1">
      <alignment horizontal="center" vertical="center"/>
    </xf>
    <xf numFmtId="0" fontId="82" fillId="2" borderId="0" xfId="0" applyFont="1" applyFill="1" applyBorder="1" applyAlignment="1" applyProtection="1">
      <alignment vertical="center"/>
    </xf>
    <xf numFmtId="169" fontId="48" fillId="5" borderId="3" xfId="0" applyNumberFormat="1" applyFont="1" applyFill="1" applyBorder="1" applyAlignment="1" applyProtection="1">
      <alignment horizontal="center" vertical="center"/>
    </xf>
    <xf numFmtId="10" fontId="17" fillId="2" borderId="0" xfId="0" applyNumberFormat="1" applyFont="1" applyFill="1" applyBorder="1" applyAlignment="1" applyProtection="1">
      <alignment horizontal="right"/>
    </xf>
    <xf numFmtId="181" fontId="48" fillId="29" borderId="3" xfId="0" applyNumberFormat="1" applyFont="1" applyFill="1" applyBorder="1" applyAlignment="1" applyProtection="1">
      <alignment horizontal="center" vertical="center" wrapText="1"/>
    </xf>
    <xf numFmtId="0" fontId="66" fillId="2" borderId="0" xfId="0" applyFont="1" applyFill="1" applyBorder="1" applyAlignment="1" applyProtection="1">
      <alignment horizontal="center" vertical="center" wrapText="1"/>
    </xf>
    <xf numFmtId="184" fontId="83" fillId="29" borderId="3" xfId="0" applyNumberFormat="1" applyFont="1" applyFill="1" applyBorder="1" applyAlignment="1" applyProtection="1">
      <alignment horizontal="center" vertical="center" wrapText="1"/>
    </xf>
    <xf numFmtId="0" fontId="22" fillId="2" borderId="0" xfId="0" applyFont="1" applyFill="1" applyBorder="1" applyProtection="1"/>
    <xf numFmtId="0" fontId="16" fillId="2" borderId="0" xfId="0" applyFont="1" applyFill="1" applyBorder="1" applyAlignment="1" applyProtection="1">
      <alignment horizontal="center"/>
    </xf>
    <xf numFmtId="169" fontId="5" fillId="5" borderId="3" xfId="0" applyNumberFormat="1" applyFont="1" applyFill="1" applyBorder="1" applyAlignment="1" applyProtection="1">
      <alignment horizontal="center"/>
    </xf>
    <xf numFmtId="187" fontId="5" fillId="5" borderId="3" xfId="0" applyNumberFormat="1" applyFont="1" applyFill="1" applyBorder="1" applyAlignment="1" applyProtection="1">
      <alignment horizontal="center"/>
    </xf>
    <xf numFmtId="0" fontId="45" fillId="6" borderId="0" xfId="0" applyFont="1" applyFill="1" applyBorder="1" applyAlignment="1" applyProtection="1">
      <alignment horizontal="right"/>
    </xf>
    <xf numFmtId="0" fontId="82" fillId="2" borderId="0" xfId="0" applyFont="1" applyFill="1" applyBorder="1" applyAlignment="1" applyProtection="1">
      <alignment horizontal="right" vertical="top" wrapText="1"/>
    </xf>
    <xf numFmtId="169" fontId="5" fillId="29" borderId="47" xfId="0" applyNumberFormat="1" applyFont="1" applyFill="1" applyBorder="1" applyAlignment="1" applyProtection="1">
      <alignment horizontal="center"/>
    </xf>
    <xf numFmtId="169" fontId="69" fillId="30" borderId="47" xfId="0" applyNumberFormat="1" applyFont="1" applyFill="1" applyBorder="1" applyAlignment="1" applyProtection="1">
      <alignment horizontal="center"/>
      <protection locked="0"/>
    </xf>
    <xf numFmtId="0" fontId="64" fillId="0" borderId="0" xfId="0" applyFont="1" applyProtection="1">
      <protection locked="0"/>
    </xf>
    <xf numFmtId="0" fontId="50" fillId="2" borderId="0" xfId="1" applyFont="1" applyFill="1" applyBorder="1" applyAlignment="1" applyProtection="1">
      <alignment vertical="top" wrapText="1"/>
      <protection locked="0"/>
    </xf>
    <xf numFmtId="0" fontId="93" fillId="2" borderId="0" xfId="0" applyFont="1" applyFill="1" applyBorder="1" applyAlignment="1" applyProtection="1">
      <alignment horizontal="center"/>
      <protection locked="0"/>
    </xf>
    <xf numFmtId="0" fontId="0" fillId="0" borderId="0" xfId="0" applyProtection="1">
      <protection locked="0"/>
    </xf>
    <xf numFmtId="0" fontId="48" fillId="0" borderId="2" xfId="0" applyFont="1" applyFill="1" applyBorder="1" applyAlignment="1" applyProtection="1">
      <alignment horizontal="right" vertical="top" wrapText="1"/>
      <protection locked="0"/>
    </xf>
    <xf numFmtId="0" fontId="65" fillId="2" borderId="0" xfId="0" applyFont="1" applyFill="1" applyBorder="1" applyAlignment="1" applyProtection="1">
      <alignment horizontal="right" vertical="top" wrapText="1"/>
      <protection locked="0"/>
    </xf>
    <xf numFmtId="0" fontId="0" fillId="2" borderId="0" xfId="0" applyFill="1" applyAlignment="1" applyProtection="1">
      <alignment vertical="center" wrapText="1"/>
      <protection locked="0"/>
    </xf>
    <xf numFmtId="0" fontId="57" fillId="2" borderId="0" xfId="0" applyFont="1" applyFill="1" applyBorder="1" applyAlignment="1" applyProtection="1">
      <alignment vertical="top" wrapText="1"/>
      <protection locked="0"/>
    </xf>
    <xf numFmtId="0" fontId="0" fillId="0" borderId="0" xfId="0" applyFill="1" applyBorder="1" applyAlignment="1" applyProtection="1">
      <protection locked="0"/>
    </xf>
    <xf numFmtId="0" fontId="48" fillId="0" borderId="2" xfId="0" applyFont="1" applyFill="1" applyBorder="1" applyAlignment="1" applyProtection="1">
      <alignment vertical="top" wrapText="1"/>
      <protection locked="0"/>
    </xf>
    <xf numFmtId="0" fontId="15" fillId="2" borderId="0" xfId="0" applyFont="1" applyFill="1" applyBorder="1" applyAlignment="1" applyProtection="1">
      <alignment vertical="center" wrapText="1"/>
      <protection locked="0"/>
    </xf>
    <xf numFmtId="0" fontId="4" fillId="2" borderId="0" xfId="0" applyFont="1" applyFill="1" applyProtection="1">
      <protection locked="0"/>
    </xf>
    <xf numFmtId="0" fontId="4" fillId="2" borderId="0" xfId="0" applyFont="1" applyFill="1" applyBorder="1" applyAlignment="1" applyProtection="1">
      <alignment vertical="top" wrapText="1"/>
      <protection locked="0"/>
    </xf>
    <xf numFmtId="0" fontId="68" fillId="2" borderId="0" xfId="0" applyFont="1" applyFill="1" applyBorder="1" applyAlignment="1" applyProtection="1">
      <alignment horizontal="right" vertical="center" wrapText="1"/>
      <protection locked="0"/>
    </xf>
    <xf numFmtId="0" fontId="17" fillId="2" borderId="0" xfId="0" applyFont="1" applyFill="1" applyBorder="1" applyAlignment="1" applyProtection="1">
      <alignment vertical="top" wrapText="1"/>
      <protection locked="0"/>
    </xf>
    <xf numFmtId="0" fontId="68" fillId="2" borderId="0" xfId="0" applyFont="1" applyFill="1" applyBorder="1" applyAlignment="1" applyProtection="1">
      <alignment horizontal="right" vertical="center"/>
      <protection locked="0"/>
    </xf>
    <xf numFmtId="0" fontId="0" fillId="2" borderId="0" xfId="0" applyFill="1" applyBorder="1" applyAlignment="1" applyProtection="1">
      <alignment vertical="top" wrapText="1"/>
      <protection locked="0"/>
    </xf>
    <xf numFmtId="0" fontId="67" fillId="2" borderId="0" xfId="0" applyFont="1" applyFill="1" applyBorder="1" applyAlignment="1" applyProtection="1">
      <alignment horizontal="right" vertical="center" wrapText="1"/>
      <protection locked="0"/>
    </xf>
    <xf numFmtId="0" fontId="91" fillId="2" borderId="0" xfId="0" applyFont="1" applyFill="1" applyBorder="1" applyAlignment="1" applyProtection="1">
      <alignment vertical="top" wrapText="1"/>
      <protection locked="0"/>
    </xf>
    <xf numFmtId="0" fontId="4" fillId="2" borderId="59" xfId="0" applyFont="1" applyFill="1" applyBorder="1" applyProtection="1">
      <protection locked="0"/>
    </xf>
    <xf numFmtId="0" fontId="17" fillId="2" borderId="0" xfId="0" applyFont="1" applyFill="1" applyBorder="1" applyAlignment="1" applyProtection="1">
      <alignment horizontal="right" vertical="center" wrapText="1"/>
      <protection locked="0"/>
    </xf>
    <xf numFmtId="169" fontId="5" fillId="0" borderId="93" xfId="0" applyNumberFormat="1" applyFont="1" applyFill="1" applyBorder="1" applyAlignment="1" applyProtection="1">
      <protection locked="0"/>
    </xf>
    <xf numFmtId="0" fontId="49" fillId="2" borderId="0" xfId="0" applyFont="1" applyFill="1" applyBorder="1" applyAlignment="1" applyProtection="1">
      <alignment vertical="top" wrapText="1"/>
      <protection locked="0"/>
    </xf>
    <xf numFmtId="0" fontId="0" fillId="0" borderId="0" xfId="0" applyAlignment="1" applyProtection="1">
      <alignment horizontal="right" vertical="top" wrapText="1"/>
      <protection locked="0"/>
    </xf>
    <xf numFmtId="180" fontId="71" fillId="30" borderId="3" xfId="0" applyNumberFormat="1" applyFont="1" applyFill="1" applyBorder="1" applyAlignment="1" applyProtection="1">
      <alignment wrapText="1"/>
      <protection locked="0"/>
    </xf>
    <xf numFmtId="0" fontId="68" fillId="2" borderId="0" xfId="0" applyFont="1" applyFill="1" applyBorder="1" applyAlignment="1" applyProtection="1">
      <alignment horizontal="right" vertical="top" wrapText="1"/>
      <protection locked="0"/>
    </xf>
    <xf numFmtId="180" fontId="71" fillId="30" borderId="3" xfId="0" applyNumberFormat="1" applyFont="1" applyFill="1" applyBorder="1" applyAlignment="1" applyProtection="1">
      <alignment vertical="center" wrapText="1"/>
      <protection locked="0"/>
    </xf>
    <xf numFmtId="167" fontId="0" fillId="0" borderId="0" xfId="9" applyFont="1" applyProtection="1">
      <protection locked="0"/>
    </xf>
    <xf numFmtId="167" fontId="57" fillId="2" borderId="0" xfId="9" applyFont="1" applyFill="1" applyBorder="1" applyAlignment="1" applyProtection="1">
      <alignment vertical="top" wrapText="1"/>
      <protection locked="0"/>
    </xf>
    <xf numFmtId="167" fontId="0" fillId="2" borderId="0" xfId="9" applyFont="1" applyFill="1" applyBorder="1" applyAlignment="1" applyProtection="1">
      <alignment vertical="top" wrapText="1"/>
      <protection locked="0"/>
    </xf>
    <xf numFmtId="0" fontId="0" fillId="0" borderId="0" xfId="0" applyBorder="1" applyProtection="1">
      <protection locked="0"/>
    </xf>
    <xf numFmtId="0" fontId="72" fillId="30" borderId="3" xfId="0" applyFont="1" applyFill="1" applyBorder="1" applyProtection="1">
      <protection locked="0"/>
    </xf>
    <xf numFmtId="0" fontId="0" fillId="2" borderId="0" xfId="0" applyFill="1" applyBorder="1" applyAlignment="1" applyProtection="1">
      <alignment vertical="center" wrapText="1"/>
      <protection locked="0"/>
    </xf>
    <xf numFmtId="0" fontId="4" fillId="2" borderId="0" xfId="0" applyFont="1" applyFill="1" applyBorder="1" applyProtection="1">
      <protection locked="0"/>
    </xf>
    <xf numFmtId="0" fontId="48" fillId="0" borderId="0" xfId="0" applyFont="1" applyFill="1" applyBorder="1" applyAlignment="1" applyProtection="1">
      <alignment vertical="top" wrapText="1"/>
      <protection locked="0"/>
    </xf>
    <xf numFmtId="0" fontId="60" fillId="2" borderId="0" xfId="0" applyFont="1" applyFill="1" applyBorder="1" applyAlignment="1" applyProtection="1">
      <alignment vertical="top" wrapText="1"/>
      <protection locked="0"/>
    </xf>
    <xf numFmtId="0" fontId="71" fillId="2" borderId="0" xfId="0" applyFont="1" applyFill="1" applyBorder="1" applyAlignment="1" applyProtection="1">
      <alignment horizontal="center"/>
      <protection locked="0"/>
    </xf>
    <xf numFmtId="0" fontId="3" fillId="2" borderId="0" xfId="0" applyFont="1" applyFill="1" applyProtection="1">
      <protection locked="0"/>
    </xf>
    <xf numFmtId="0" fontId="70" fillId="2" borderId="0" xfId="0" applyFont="1" applyFill="1" applyBorder="1" applyAlignment="1" applyProtection="1">
      <alignment horizontal="right" vertical="center" wrapText="1"/>
      <protection locked="0"/>
    </xf>
    <xf numFmtId="10" fontId="92" fillId="30" borderId="47" xfId="9" applyNumberFormat="1" applyFont="1" applyFill="1" applyBorder="1" applyAlignment="1" applyProtection="1">
      <alignment horizontal="center" vertical="center" wrapText="1"/>
      <protection locked="0"/>
    </xf>
    <xf numFmtId="167" fontId="66" fillId="2" borderId="0" xfId="9" applyFont="1" applyFill="1" applyBorder="1" applyAlignment="1" applyProtection="1">
      <alignment horizontal="right" vertical="center" wrapText="1"/>
      <protection locked="0"/>
    </xf>
    <xf numFmtId="0" fontId="61" fillId="2" borderId="2" xfId="0" applyFont="1" applyFill="1" applyBorder="1" applyAlignment="1" applyProtection="1">
      <alignment vertical="center"/>
      <protection locked="0"/>
    </xf>
    <xf numFmtId="0" fontId="0" fillId="2" borderId="2" xfId="0" applyFill="1" applyBorder="1" applyAlignment="1" applyProtection="1">
      <alignment vertical="top" wrapText="1"/>
      <protection locked="0"/>
    </xf>
    <xf numFmtId="0" fontId="0" fillId="2" borderId="2" xfId="0" applyFill="1" applyBorder="1" applyAlignment="1" applyProtection="1">
      <alignment vertical="center"/>
      <protection locked="0"/>
    </xf>
    <xf numFmtId="0" fontId="19" fillId="2" borderId="2" xfId="0" applyFont="1" applyFill="1" applyBorder="1" applyProtection="1">
      <protection locked="0"/>
    </xf>
    <xf numFmtId="0" fontId="40" fillId="0" borderId="0" xfId="0" applyFont="1" applyFill="1" applyBorder="1" applyAlignment="1" applyProtection="1">
      <alignment vertical="top" wrapText="1"/>
      <protection locked="0"/>
    </xf>
    <xf numFmtId="0" fontId="65" fillId="2" borderId="0" xfId="0" applyFont="1" applyFill="1" applyBorder="1" applyAlignment="1" applyProtection="1">
      <alignment horizontal="left" vertical="top" wrapText="1"/>
      <protection locked="0"/>
    </xf>
    <xf numFmtId="0" fontId="65" fillId="2" borderId="0" xfId="0" applyFont="1" applyFill="1" applyBorder="1" applyAlignment="1" applyProtection="1">
      <alignment vertical="top" wrapText="1"/>
      <protection locked="0"/>
    </xf>
    <xf numFmtId="0" fontId="73" fillId="2" borderId="0" xfId="0" applyFont="1" applyFill="1" applyBorder="1" applyAlignment="1" applyProtection="1">
      <alignment vertical="top" wrapText="1"/>
      <protection locked="0"/>
    </xf>
    <xf numFmtId="0" fontId="21" fillId="0" borderId="0" xfId="0" applyFont="1" applyProtection="1">
      <protection locked="0"/>
    </xf>
    <xf numFmtId="0" fontId="48" fillId="2" borderId="0" xfId="0" applyFont="1" applyFill="1" applyBorder="1" applyAlignment="1" applyProtection="1">
      <alignment vertical="top" wrapText="1"/>
      <protection locked="0"/>
    </xf>
    <xf numFmtId="0" fontId="68" fillId="2" borderId="0" xfId="0" applyFont="1" applyFill="1" applyBorder="1" applyAlignment="1" applyProtection="1">
      <alignment vertical="top" wrapText="1"/>
      <protection locked="0"/>
    </xf>
    <xf numFmtId="0" fontId="22" fillId="2" borderId="0" xfId="0" applyFont="1" applyFill="1" applyBorder="1" applyAlignment="1" applyProtection="1">
      <alignment vertical="center" wrapText="1"/>
      <protection locked="0"/>
    </xf>
    <xf numFmtId="0" fontId="68" fillId="2" borderId="0" xfId="0" applyFont="1" applyFill="1" applyBorder="1" applyAlignment="1" applyProtection="1">
      <alignment vertical="top"/>
      <protection locked="0"/>
    </xf>
    <xf numFmtId="0" fontId="72" fillId="2" borderId="0" xfId="0" applyFont="1" applyFill="1" applyBorder="1" applyAlignment="1" applyProtection="1">
      <alignment vertical="top" wrapText="1"/>
      <protection locked="0"/>
    </xf>
    <xf numFmtId="0" fontId="60" fillId="2" borderId="0" xfId="0" applyFont="1" applyFill="1" applyBorder="1" applyAlignment="1" applyProtection="1">
      <alignment horizontal="right" vertical="top" wrapText="1"/>
      <protection locked="0"/>
    </xf>
    <xf numFmtId="0" fontId="48" fillId="2" borderId="0" xfId="0" applyFont="1" applyFill="1" applyBorder="1" applyAlignment="1" applyProtection="1">
      <alignment horizontal="left" vertical="top" wrapText="1"/>
      <protection locked="0"/>
    </xf>
    <xf numFmtId="0" fontId="80" fillId="2" borderId="0" xfId="0" applyFont="1" applyFill="1" applyAlignment="1" applyProtection="1">
      <alignment vertical="top" wrapText="1"/>
      <protection locked="0"/>
    </xf>
    <xf numFmtId="0" fontId="81" fillId="2" borderId="0" xfId="0" applyFont="1" applyFill="1" applyBorder="1" applyAlignment="1" applyProtection="1">
      <alignment horizontal="right" vertical="center" wrapText="1"/>
      <protection locked="0"/>
    </xf>
    <xf numFmtId="0" fontId="48" fillId="2" borderId="2" xfId="0" applyFont="1" applyFill="1" applyBorder="1" applyAlignment="1" applyProtection="1">
      <alignment vertical="top" wrapText="1"/>
      <protection locked="0"/>
    </xf>
    <xf numFmtId="49" fontId="60" fillId="2" borderId="0" xfId="0" applyNumberFormat="1" applyFont="1" applyFill="1" applyBorder="1" applyAlignment="1" applyProtection="1">
      <alignment vertical="top" wrapText="1"/>
      <protection locked="0"/>
    </xf>
    <xf numFmtId="0" fontId="0" fillId="2" borderId="0" xfId="0" applyFill="1" applyAlignment="1" applyProtection="1">
      <alignment vertical="top" wrapText="1"/>
      <protection locked="0"/>
    </xf>
    <xf numFmtId="0" fontId="76" fillId="2" borderId="0" xfId="0" applyFont="1" applyFill="1" applyBorder="1" applyAlignment="1" applyProtection="1">
      <alignment horizontal="right" vertical="top" wrapText="1"/>
      <protection locked="0"/>
    </xf>
    <xf numFmtId="0" fontId="74" fillId="30" borderId="54" xfId="0" applyFont="1" applyFill="1" applyBorder="1" applyAlignment="1" applyProtection="1">
      <alignment horizontal="center" wrapText="1"/>
      <protection locked="0"/>
    </xf>
    <xf numFmtId="0" fontId="76" fillId="2" borderId="0" xfId="0" applyFont="1" applyFill="1" applyAlignment="1" applyProtection="1">
      <alignment horizontal="right" vertical="top" wrapText="1"/>
      <protection locked="0"/>
    </xf>
    <xf numFmtId="0" fontId="18" fillId="2" borderId="0" xfId="0" applyFont="1" applyFill="1" applyBorder="1" applyAlignment="1" applyProtection="1">
      <alignment vertical="top" wrapText="1"/>
      <protection locked="0"/>
    </xf>
    <xf numFmtId="0" fontId="74" fillId="2" borderId="0" xfId="0" applyFont="1" applyFill="1" applyBorder="1" applyAlignment="1" applyProtection="1">
      <alignment horizontal="right" wrapText="1"/>
      <protection locked="0"/>
    </xf>
    <xf numFmtId="9" fontId="74" fillId="30" borderId="56" xfId="0" applyNumberFormat="1" applyFont="1" applyFill="1" applyBorder="1" applyAlignment="1" applyProtection="1">
      <alignment horizontal="center" wrapText="1"/>
      <protection locked="0"/>
    </xf>
    <xf numFmtId="9" fontId="74" fillId="30" borderId="56" xfId="0" applyNumberFormat="1" applyFont="1" applyFill="1" applyBorder="1" applyAlignment="1" applyProtection="1">
      <alignment horizontal="center"/>
      <protection locked="0"/>
    </xf>
    <xf numFmtId="0" fontId="57" fillId="2" borderId="0" xfId="0" applyFont="1" applyFill="1" applyBorder="1" applyAlignment="1" applyProtection="1">
      <alignment horizontal="right" vertical="center" wrapText="1"/>
      <protection locked="0"/>
    </xf>
    <xf numFmtId="0" fontId="4" fillId="2" borderId="55" xfId="0" applyFont="1" applyFill="1" applyBorder="1" applyProtection="1">
      <protection locked="0"/>
    </xf>
    <xf numFmtId="0" fontId="57" fillId="2" borderId="0" xfId="0" applyFont="1" applyFill="1" applyBorder="1" applyAlignment="1" applyProtection="1">
      <alignment horizontal="right" vertical="top" wrapText="1"/>
      <protection locked="0"/>
    </xf>
    <xf numFmtId="0" fontId="80" fillId="0" borderId="0" xfId="0" applyFont="1" applyBorder="1" applyAlignment="1" applyProtection="1">
      <alignment horizontal="right" vertical="top" wrapText="1"/>
      <protection locked="0"/>
    </xf>
    <xf numFmtId="0" fontId="4" fillId="2" borderId="93" xfId="0" applyFont="1" applyFill="1" applyBorder="1" applyProtection="1">
      <protection locked="0"/>
    </xf>
    <xf numFmtId="0" fontId="76" fillId="2" borderId="0" xfId="0" applyFont="1" applyFill="1" applyBorder="1" applyAlignment="1" applyProtection="1">
      <alignment horizontal="right" vertical="center" wrapText="1"/>
      <protection locked="0"/>
    </xf>
    <xf numFmtId="3" fontId="69" fillId="30" borderId="54" xfId="0" applyNumberFormat="1" applyFont="1" applyFill="1" applyBorder="1" applyAlignment="1" applyProtection="1">
      <alignment horizontal="center" vertical="center" wrapText="1"/>
      <protection locked="0"/>
    </xf>
    <xf numFmtId="0" fontId="52" fillId="2" borderId="0" xfId="0" applyFont="1" applyFill="1" applyBorder="1" applyAlignment="1" applyProtection="1">
      <alignment vertical="top" wrapText="1"/>
      <protection locked="0"/>
    </xf>
    <xf numFmtId="0" fontId="10" fillId="2" borderId="0" xfId="0" applyFont="1" applyFill="1" applyBorder="1" applyAlignment="1" applyProtection="1">
      <alignment vertical="center" wrapText="1"/>
      <protection locked="0"/>
    </xf>
    <xf numFmtId="0" fontId="78" fillId="2" borderId="0" xfId="0" applyFont="1" applyFill="1" applyBorder="1" applyAlignment="1" applyProtection="1">
      <alignment vertical="top" wrapText="1"/>
      <protection locked="0"/>
    </xf>
    <xf numFmtId="0" fontId="77" fillId="2" borderId="0" xfId="0" applyFont="1" applyFill="1" applyBorder="1" applyAlignment="1" applyProtection="1">
      <alignment horizontal="right" vertical="top" wrapText="1"/>
      <protection locked="0"/>
    </xf>
    <xf numFmtId="0" fontId="69" fillId="31" borderId="48" xfId="0" applyFont="1" applyFill="1" applyBorder="1" applyAlignment="1" applyProtection="1">
      <alignment horizontal="center" vertical="top" wrapText="1"/>
      <protection locked="0"/>
    </xf>
    <xf numFmtId="185" fontId="69" fillId="31" borderId="48" xfId="0" applyNumberFormat="1" applyFont="1" applyFill="1" applyBorder="1" applyAlignment="1" applyProtection="1">
      <alignment horizontal="center" vertical="center" wrapText="1"/>
      <protection locked="0"/>
    </xf>
    <xf numFmtId="0" fontId="40" fillId="2" borderId="2" xfId="0" applyFont="1" applyFill="1" applyBorder="1" applyAlignment="1" applyProtection="1">
      <alignment vertical="top" wrapText="1"/>
      <protection locked="0"/>
    </xf>
    <xf numFmtId="0" fontId="22" fillId="2" borderId="0" xfId="0" applyFont="1" applyFill="1" applyBorder="1" applyAlignment="1" applyProtection="1">
      <alignment vertical="top" wrapText="1"/>
      <protection locked="0"/>
    </xf>
    <xf numFmtId="0" fontId="17" fillId="2" borderId="0" xfId="0" applyFont="1" applyFill="1" applyBorder="1" applyAlignment="1" applyProtection="1">
      <alignment horizontal="right" vertical="center"/>
      <protection locked="0"/>
    </xf>
    <xf numFmtId="9" fontId="71" fillId="30" borderId="3" xfId="0" applyNumberFormat="1" applyFont="1" applyFill="1" applyBorder="1" applyAlignment="1" applyProtection="1">
      <alignment horizontal="center"/>
      <protection locked="0"/>
    </xf>
    <xf numFmtId="0" fontId="89" fillId="30" borderId="3" xfId="0" applyFont="1" applyFill="1" applyBorder="1" applyAlignment="1" applyProtection="1">
      <alignment horizontal="center"/>
      <protection locked="0"/>
    </xf>
    <xf numFmtId="9" fontId="4" fillId="2" borderId="0" xfId="0" applyNumberFormat="1" applyFont="1" applyFill="1" applyBorder="1" applyProtection="1">
      <protection locked="0"/>
    </xf>
    <xf numFmtId="0" fontId="3" fillId="2" borderId="0" xfId="0" applyFont="1" applyFill="1" applyBorder="1" applyAlignment="1" applyProtection="1">
      <alignment vertical="top" wrapText="1"/>
      <protection locked="0"/>
    </xf>
    <xf numFmtId="9" fontId="68" fillId="30" borderId="3" xfId="0" applyNumberFormat="1" applyFont="1" applyFill="1" applyBorder="1" applyAlignment="1" applyProtection="1">
      <alignment horizontal="center" wrapText="1"/>
      <protection locked="0"/>
    </xf>
    <xf numFmtId="0" fontId="17" fillId="2" borderId="0" xfId="0" applyFont="1" applyFill="1" applyBorder="1" applyAlignment="1" applyProtection="1">
      <alignment horizontal="right" vertical="top" wrapText="1"/>
      <protection locked="0"/>
    </xf>
    <xf numFmtId="0" fontId="45" fillId="6" borderId="0" xfId="0" applyFont="1" applyFill="1" applyBorder="1" applyAlignment="1" applyProtection="1">
      <alignment horizontal="right" vertical="center"/>
      <protection locked="0"/>
    </xf>
    <xf numFmtId="0" fontId="77" fillId="2" borderId="0" xfId="0" applyFont="1" applyFill="1" applyBorder="1" applyAlignment="1" applyProtection="1">
      <alignment vertical="top" wrapText="1"/>
      <protection locked="0"/>
    </xf>
    <xf numFmtId="169" fontId="68" fillId="34" borderId="3" xfId="0" applyNumberFormat="1" applyFont="1" applyFill="1" applyBorder="1" applyAlignment="1" applyProtection="1">
      <alignment horizontal="center"/>
      <protection locked="0"/>
    </xf>
    <xf numFmtId="0" fontId="57" fillId="2" borderId="0" xfId="0" applyFont="1" applyFill="1" applyAlignment="1" applyProtection="1">
      <alignment vertical="top" wrapText="1"/>
      <protection locked="0"/>
    </xf>
    <xf numFmtId="0" fontId="68" fillId="2" borderId="0" xfId="0" applyFont="1" applyFill="1" applyBorder="1" applyAlignment="1" applyProtection="1">
      <alignment horizontal="right" vertical="top"/>
      <protection locked="0"/>
    </xf>
    <xf numFmtId="0" fontId="4" fillId="2" borderId="0" xfId="0" applyFont="1" applyFill="1" applyBorder="1" applyAlignment="1" applyProtection="1">
      <alignment wrapText="1"/>
      <protection locked="0"/>
    </xf>
    <xf numFmtId="0" fontId="4" fillId="2" borderId="0" xfId="0" applyFont="1" applyFill="1" applyBorder="1" applyAlignment="1" applyProtection="1">
      <alignment vertical="center" wrapText="1"/>
      <protection locked="0"/>
    </xf>
    <xf numFmtId="0" fontId="62" fillId="2" borderId="0" xfId="1" applyFont="1" applyFill="1" applyBorder="1" applyAlignment="1" applyProtection="1">
      <alignment vertical="top" wrapText="1"/>
    </xf>
    <xf numFmtId="0" fontId="4" fillId="2" borderId="0" xfId="1" applyFont="1" applyFill="1" applyBorder="1" applyAlignment="1" applyProtection="1">
      <alignment horizontal="left" vertical="center" wrapText="1"/>
    </xf>
    <xf numFmtId="0" fontId="4" fillId="2" borderId="0" xfId="1" applyFont="1" applyFill="1" applyBorder="1" applyAlignment="1" applyProtection="1">
      <alignment vertical="center" wrapText="1"/>
    </xf>
    <xf numFmtId="0" fontId="0" fillId="0" borderId="0" xfId="0" applyAlignment="1">
      <alignment vertical="center" wrapText="1"/>
    </xf>
    <xf numFmtId="0" fontId="48" fillId="2" borderId="2" xfId="6" applyFont="1" applyFill="1" applyBorder="1" applyAlignment="1" applyProtection="1">
      <alignment horizontal="right" wrapText="1"/>
    </xf>
    <xf numFmtId="0" fontId="32" fillId="2" borderId="0" xfId="6" applyFont="1" applyFill="1" applyBorder="1" applyAlignment="1" applyProtection="1"/>
    <xf numFmtId="0" fontId="48" fillId="2" borderId="0" xfId="6" applyFont="1" applyFill="1" applyBorder="1" applyAlignment="1" applyProtection="1">
      <alignment horizontal="right" wrapText="1"/>
    </xf>
    <xf numFmtId="0" fontId="5" fillId="13" borderId="58" xfId="6" applyFont="1" applyFill="1" applyBorder="1" applyAlignment="1" applyProtection="1">
      <alignment horizontal="center" vertical="top" wrapText="1"/>
    </xf>
    <xf numFmtId="0" fontId="0" fillId="0" borderId="39" xfId="0" applyBorder="1" applyAlignment="1" applyProtection="1">
      <alignment horizontal="center"/>
    </xf>
    <xf numFmtId="0" fontId="0" fillId="0" borderId="59" xfId="0" applyBorder="1" applyAlignment="1" applyProtection="1">
      <alignment horizontal="center"/>
    </xf>
    <xf numFmtId="0" fontId="4" fillId="2" borderId="6" xfId="1" applyFont="1" applyFill="1" applyBorder="1" applyAlignment="1" applyProtection="1">
      <alignment horizontal="left"/>
    </xf>
    <xf numFmtId="0" fontId="4" fillId="2" borderId="6" xfId="1" applyFont="1" applyFill="1" applyBorder="1" applyAlignment="1" applyProtection="1">
      <alignment horizontal="left" wrapText="1"/>
    </xf>
  </cellXfs>
  <cellStyles count="10">
    <cellStyle name="Comma" xfId="9" builtinId="3"/>
    <cellStyle name="Euro" xfId="7"/>
    <cellStyle name="Hyperlink" xfId="2" builtinId="8"/>
    <cellStyle name="Hyperlink 2" xfId="3"/>
    <cellStyle name="Normal" xfId="0" builtinId="0"/>
    <cellStyle name="Percent" xfId="8" builtinId="5"/>
    <cellStyle name="Procent 2" xfId="5"/>
    <cellStyle name="Standaard 2" xfId="1"/>
    <cellStyle name="Standaard 3" xfId="6"/>
    <cellStyle name="Valuta 2" xfId="4"/>
  </cellStyles>
  <dxfs count="9">
    <dxf>
      <protection locked="1" hidden="0"/>
    </dxf>
    <dxf>
      <protection locked="0" hidden="0"/>
    </dxf>
    <dxf>
      <font>
        <b val="0"/>
        <i val="0"/>
        <strike val="0"/>
        <condense val="0"/>
        <extend val="0"/>
        <outline val="0"/>
        <shadow val="0"/>
        <u val="none"/>
        <vertAlign val="baseline"/>
        <sz val="11"/>
        <color indexed="62"/>
        <name val="Calibri"/>
        <scheme val="none"/>
      </font>
      <fill>
        <patternFill patternType="solid">
          <fgColor indexed="26"/>
          <bgColor indexed="9"/>
        </patternFill>
      </fill>
      <border diagonalUp="0" diagonalDown="0" outline="0">
        <left/>
        <right/>
        <top/>
        <bottom/>
      </border>
    </dxf>
    <dxf>
      <protection locked="0" hidden="0"/>
    </dxf>
    <dxf>
      <font>
        <b/>
        <i val="0"/>
        <strike val="0"/>
        <condense val="0"/>
        <extend val="0"/>
        <outline val="0"/>
        <shadow val="0"/>
        <u val="none"/>
        <vertAlign val="baseline"/>
        <sz val="11"/>
        <color indexed="8"/>
        <name val="Calibri"/>
        <scheme val="none"/>
      </font>
      <fill>
        <patternFill patternType="solid">
          <fgColor indexed="26"/>
          <bgColor indexed="9"/>
        </patternFill>
      </fill>
      <alignment horizontal="general" vertical="center" textRotation="0" wrapText="1" indent="0" justifyLastLine="0" shrinkToFit="0" readingOrder="0"/>
      <border diagonalUp="0" diagonalDown="0" outline="0">
        <left/>
        <right/>
        <top/>
        <bottom/>
      </border>
    </dxf>
    <dxf>
      <alignment vertical="top" textRotation="0" wrapText="1" justifyLastLine="0" shrinkToFit="0" readingOrder="0"/>
      <protection locked="0" hidden="0"/>
    </dxf>
    <dxf>
      <font>
        <b val="0"/>
        <i val="0"/>
        <strike val="0"/>
        <condense val="0"/>
        <extend val="0"/>
        <outline val="0"/>
        <shadow val="0"/>
        <u val="none"/>
        <vertAlign val="baseline"/>
        <sz val="11"/>
        <color indexed="8"/>
        <name val="Calibri"/>
        <scheme val="none"/>
      </font>
      <fill>
        <patternFill patternType="solid">
          <fgColor indexed="26"/>
          <bgColor indexed="9"/>
        </patternFill>
      </fill>
      <alignment horizontal="general" vertical="center" textRotation="0" wrapText="0" indent="0" justifyLastLine="0" shrinkToFit="0" readingOrder="0"/>
      <border diagonalUp="0" diagonalDown="0" outline="0">
        <left/>
        <right/>
        <top/>
        <bottom/>
      </border>
    </dxf>
    <dxf>
      <alignment vertical="top" textRotation="0" wrapText="1" justifyLastLine="0" shrinkToFit="0" readingOrder="0"/>
      <protection locked="0" hidden="0"/>
    </dxf>
    <dxf>
      <font>
        <b/>
        <i val="0"/>
        <strike val="0"/>
        <condense val="0"/>
        <extend val="0"/>
        <outline val="0"/>
        <shadow val="0"/>
        <u val="none"/>
        <vertAlign val="baseline"/>
        <sz val="11"/>
        <color rgb="FF7030A0"/>
        <name val="Calibri"/>
        <scheme val="none"/>
      </font>
      <fill>
        <patternFill patternType="solid">
          <fgColor indexed="26"/>
          <bgColor indexed="9"/>
        </patternFill>
      </fill>
      <alignment horizontal="general" vertical="bottom" textRotation="0" wrapText="1" indent="0" justifyLastLine="0" shrinkToFit="0" readingOrder="0"/>
      <border diagonalUp="0" diagonalDown="0" outline="0">
        <left/>
        <right/>
        <top/>
        <bottom style="thin">
          <color indexed="54"/>
        </bottom>
      </border>
    </dxf>
  </dxfs>
  <tableStyles count="0" defaultTableStyle="TableStyleMedium2" defaultPivotStyle="PivotStyleLight16"/>
  <colors>
    <mruColors>
      <color rgb="FF6FECF9"/>
      <color rgb="FF39F9F4"/>
      <color rgb="FFF5F7A3"/>
      <color rgb="FF83D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1171575</xdr:colOff>
      <xdr:row>19</xdr:row>
      <xdr:rowOff>0</xdr:rowOff>
    </xdr:from>
    <xdr:to>
      <xdr:col>1</xdr:col>
      <xdr:colOff>1171575</xdr:colOff>
      <xdr:row>19</xdr:row>
      <xdr:rowOff>38100</xdr:rowOff>
    </xdr:to>
    <xdr:pic>
      <xdr:nvPicPr>
        <xdr:cNvPr id="5" name="Picture 8">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40067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1171575</xdr:colOff>
      <xdr:row>19</xdr:row>
      <xdr:rowOff>0</xdr:rowOff>
    </xdr:from>
    <xdr:to>
      <xdr:col>1</xdr:col>
      <xdr:colOff>1171575</xdr:colOff>
      <xdr:row>19</xdr:row>
      <xdr:rowOff>38100</xdr:rowOff>
    </xdr:to>
    <xdr:pic>
      <xdr:nvPicPr>
        <xdr:cNvPr id="6" name="Picture 8">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696277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AppData\Local\Microsoft\Windows\INetCache\Content.Outlook\HIYPC9F5\Financieel_plan_Qredits_lee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VRAGENLIJST"/>
      <sheetName val="Investering &amp; Financiering"/>
      <sheetName val="Liquiditeit"/>
      <sheetName val="Exploitatie"/>
      <sheetName val="Qredits maandlasten"/>
      <sheetName val="Begrippenbelastingsdienst"/>
      <sheetName val="dropdowns"/>
      <sheetName val="IB"/>
    </sheetNames>
    <sheetDataSet>
      <sheetData sheetId="0" refreshError="1"/>
      <sheetData sheetId="1" refreshError="1"/>
      <sheetData sheetId="2" refreshError="1"/>
      <sheetData sheetId="3" refreshError="1"/>
      <sheetData sheetId="4" refreshError="1"/>
      <sheetData sheetId="5" refreshError="1">
        <row r="3">
          <cell r="G3" t="str">
            <v>Gemiddeld te betalen bedrag per maand</v>
          </cell>
        </row>
      </sheetData>
      <sheetData sheetId="6" refreshError="1"/>
      <sheetData sheetId="7" refreshError="1">
        <row r="2">
          <cell r="B2" t="str">
            <v>Ja</v>
          </cell>
          <cell r="G2">
            <v>0</v>
          </cell>
          <cell r="I2">
            <v>1</v>
          </cell>
          <cell r="O2" t="str">
            <v>Nee</v>
          </cell>
        </row>
        <row r="3">
          <cell r="B3" t="str">
            <v>Nee</v>
          </cell>
          <cell r="E3">
            <v>1</v>
          </cell>
          <cell r="G3">
            <v>0.06</v>
          </cell>
          <cell r="I3">
            <v>2</v>
          </cell>
          <cell r="O3" t="str">
            <v>minder dan 525 uren</v>
          </cell>
        </row>
        <row r="4">
          <cell r="E4">
            <v>2</v>
          </cell>
          <cell r="G4">
            <v>0.21</v>
          </cell>
          <cell r="I4">
            <v>3</v>
          </cell>
          <cell r="O4" t="str">
            <v>525 - 875 uren</v>
          </cell>
        </row>
        <row r="5">
          <cell r="E5">
            <v>3</v>
          </cell>
          <cell r="I5">
            <v>4</v>
          </cell>
          <cell r="O5" t="str">
            <v>875 -1225 uren</v>
          </cell>
        </row>
        <row r="6">
          <cell r="E6">
            <v>4</v>
          </cell>
          <cell r="I6">
            <v>5</v>
          </cell>
          <cell r="O6" t="str">
            <v>1225 - 1750 uren</v>
          </cell>
        </row>
        <row r="7">
          <cell r="E7">
            <v>5</v>
          </cell>
          <cell r="I7">
            <v>6</v>
          </cell>
          <cell r="O7" t="str">
            <v>meer dan 1750 uren</v>
          </cell>
        </row>
        <row r="8">
          <cell r="B8" t="str">
            <v>Direct</v>
          </cell>
          <cell r="E8">
            <v>6</v>
          </cell>
          <cell r="I8">
            <v>7</v>
          </cell>
        </row>
        <row r="9">
          <cell r="B9" t="str">
            <v>Binnen 14 dagen</v>
          </cell>
          <cell r="I9">
            <v>8</v>
          </cell>
        </row>
        <row r="10">
          <cell r="B10" t="str">
            <v>Binnen 30 dagen</v>
          </cell>
          <cell r="I10">
            <v>9</v>
          </cell>
        </row>
        <row r="11">
          <cell r="B11" t="str">
            <v>Binnen 60 dagen</v>
          </cell>
          <cell r="I11">
            <v>10</v>
          </cell>
        </row>
        <row r="12">
          <cell r="B12" t="str">
            <v>Binnen 90 dagen</v>
          </cell>
        </row>
        <row r="15">
          <cell r="O15" t="str">
            <v>Maand 1</v>
          </cell>
        </row>
        <row r="16">
          <cell r="K16" t="str">
            <v>loopt gewoon door</v>
          </cell>
          <cell r="M16" t="str">
            <v>Dit breng ik zelf in</v>
          </cell>
          <cell r="O16" t="str">
            <v>Maand 2</v>
          </cell>
        </row>
        <row r="17">
          <cell r="K17" t="str">
            <v>gestopt</v>
          </cell>
          <cell r="M17" t="str">
            <v>Nog te investeren</v>
          </cell>
          <cell r="O17" t="str">
            <v>Maand 3</v>
          </cell>
        </row>
        <row r="18">
          <cell r="K18" t="str">
            <v>tot maand 1</v>
          </cell>
          <cell r="O18" t="str">
            <v>Maand 4</v>
          </cell>
        </row>
        <row r="19">
          <cell r="K19" t="str">
            <v>tot maand 2</v>
          </cell>
          <cell r="O19" t="str">
            <v>Maand 5</v>
          </cell>
        </row>
        <row r="20">
          <cell r="K20" t="str">
            <v>tot maand 3</v>
          </cell>
          <cell r="O20" t="str">
            <v>Maand 6</v>
          </cell>
        </row>
        <row r="21">
          <cell r="K21" t="str">
            <v>tot maand 4</v>
          </cell>
          <cell r="O21" t="str">
            <v>Maand 7</v>
          </cell>
        </row>
        <row r="22">
          <cell r="K22" t="str">
            <v>tot maand 5</v>
          </cell>
          <cell r="O22" t="str">
            <v>Maand 8</v>
          </cell>
        </row>
        <row r="23">
          <cell r="K23" t="str">
            <v>tot maand 6</v>
          </cell>
          <cell r="O23" t="str">
            <v>Maand 9</v>
          </cell>
        </row>
      </sheetData>
      <sheetData sheetId="8" refreshError="1"/>
    </sheetDataSet>
  </externalBook>
</externalLink>
</file>

<file path=xl/tables/table1.xml><?xml version="1.0" encoding="utf-8"?>
<table xmlns="http://schemas.openxmlformats.org/spreadsheetml/2006/main" id="1" name="Table1" displayName="Table1" ref="B57:F60" headerRowCount="0" totalsRowShown="0">
  <tableColumns count="5">
    <tableColumn id="2" name="Column2" headerRowDxfId="8" dataDxfId="7"/>
    <tableColumn id="7" name="Column4" headerRowDxfId="6" dataDxfId="5"/>
    <tableColumn id="5" name="Column5" headerRowDxfId="4" dataDxfId="3"/>
    <tableColumn id="6" name="Column6" headerRowDxfId="2" dataDxfId="1"/>
    <tableColumn id="1" name="Column1"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hyperlink" Target="http://www.qredits.nl/ondernemerstools/ondernemingsplansjabloon/toelichting.htm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qredits.nl/ondernemerstools/ondernemingsplansjabloon/toelichti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I108"/>
  <sheetViews>
    <sheetView tabSelected="1" workbookViewId="0">
      <selection activeCell="B33" sqref="B33:B36"/>
    </sheetView>
  </sheetViews>
  <sheetFormatPr defaultColWidth="3.08984375" defaultRowHeight="14.5" x14ac:dyDescent="0.35"/>
  <cols>
    <col min="1" max="1" width="3.54296875" style="8" customWidth="1"/>
    <col min="2" max="2" width="125" style="8" customWidth="1"/>
    <col min="3" max="3" width="3.54296875" style="8" customWidth="1"/>
    <col min="4" max="255" width="9.08984375" style="8" customWidth="1"/>
    <col min="256" max="16384" width="3.08984375" style="8"/>
  </cols>
  <sheetData>
    <row r="1" spans="1:35" s="4" customFormat="1" ht="72" customHeight="1" x14ac:dyDescent="0.35">
      <c r="A1" s="1"/>
      <c r="B1" s="334" t="s">
        <v>142</v>
      </c>
      <c r="C1" s="2"/>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5" ht="15.5" x14ac:dyDescent="0.35">
      <c r="A2" s="5"/>
      <c r="B2" s="335" t="s">
        <v>143</v>
      </c>
      <c r="C2" s="5"/>
      <c r="D2" s="6"/>
      <c r="E2" s="7"/>
      <c r="F2" s="7"/>
      <c r="G2" s="7"/>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x14ac:dyDescent="0.35">
      <c r="A3" s="5"/>
      <c r="B3" s="336"/>
      <c r="C3" s="5"/>
      <c r="D3" s="6"/>
      <c r="E3" s="7"/>
      <c r="F3" s="7"/>
      <c r="G3" s="7"/>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35">
      <c r="A4" s="5"/>
      <c r="B4" s="336" t="s">
        <v>246</v>
      </c>
      <c r="C4" s="5"/>
      <c r="D4" s="6"/>
      <c r="E4" s="7"/>
      <c r="F4" s="7"/>
      <c r="G4" s="7"/>
      <c r="H4" s="6"/>
      <c r="I4" s="6"/>
      <c r="J4" s="6"/>
      <c r="K4" s="6"/>
      <c r="L4" s="6"/>
      <c r="M4" s="6"/>
      <c r="N4" s="6"/>
      <c r="O4" s="6"/>
      <c r="P4" s="6"/>
      <c r="Q4" s="6"/>
      <c r="R4" s="6"/>
      <c r="S4" s="6"/>
      <c r="T4" s="6"/>
      <c r="U4" s="6"/>
      <c r="V4" s="6"/>
      <c r="W4" s="6"/>
      <c r="X4" s="6"/>
      <c r="Y4" s="6"/>
      <c r="Z4" s="6"/>
      <c r="AA4" s="6"/>
      <c r="AB4" s="6"/>
      <c r="AC4" s="6"/>
      <c r="AD4" s="6"/>
      <c r="AE4" s="6"/>
      <c r="AF4" s="6"/>
      <c r="AG4" s="6"/>
      <c r="AH4" s="6"/>
      <c r="AI4" s="6"/>
    </row>
    <row r="5" spans="1:35" ht="26" x14ac:dyDescent="0.35">
      <c r="A5" s="5"/>
      <c r="B5" s="272" t="s">
        <v>144</v>
      </c>
      <c r="C5" s="10"/>
      <c r="D5" s="6"/>
      <c r="E5" s="12"/>
      <c r="F5" s="7"/>
      <c r="G5" s="7"/>
      <c r="H5" s="6"/>
      <c r="I5" s="6"/>
      <c r="J5" s="6"/>
      <c r="K5" s="6"/>
      <c r="L5" s="6"/>
      <c r="M5" s="6"/>
      <c r="N5" s="6"/>
      <c r="O5" s="6"/>
      <c r="P5" s="6"/>
      <c r="Q5" s="6"/>
      <c r="R5" s="6"/>
      <c r="S5" s="6"/>
      <c r="T5" s="6"/>
      <c r="U5" s="6"/>
      <c r="V5" s="6"/>
      <c r="W5" s="6"/>
      <c r="X5" s="6"/>
      <c r="Y5" s="6"/>
      <c r="Z5" s="6"/>
      <c r="AA5" s="6"/>
      <c r="AB5" s="6"/>
      <c r="AC5" s="6"/>
      <c r="AD5" s="6"/>
      <c r="AE5" s="6"/>
      <c r="AF5" s="6"/>
      <c r="AG5" s="6"/>
      <c r="AH5" s="6"/>
      <c r="AI5" s="6"/>
    </row>
    <row r="6" spans="1:35" ht="72.5" x14ac:dyDescent="0.35">
      <c r="A6" s="5"/>
      <c r="B6" s="333" t="s">
        <v>290</v>
      </c>
      <c r="C6" s="13"/>
      <c r="D6" s="6"/>
      <c r="E6" s="7"/>
      <c r="F6" s="7"/>
      <c r="G6" s="7"/>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x14ac:dyDescent="0.35">
      <c r="A7" s="5"/>
      <c r="B7" s="9"/>
      <c r="C7" s="13"/>
      <c r="D7" s="6"/>
      <c r="E7" s="7"/>
      <c r="F7" s="7"/>
      <c r="G7" s="7"/>
      <c r="H7" s="6"/>
      <c r="I7" s="6"/>
      <c r="J7" s="6"/>
      <c r="K7" s="6"/>
      <c r="L7" s="6"/>
      <c r="M7" s="6"/>
      <c r="N7" s="6"/>
      <c r="O7" s="6"/>
      <c r="P7" s="6"/>
      <c r="Q7" s="6"/>
      <c r="R7" s="6"/>
      <c r="S7" s="6"/>
      <c r="T7" s="6"/>
      <c r="U7" s="6"/>
      <c r="V7" s="6"/>
      <c r="W7" s="6"/>
      <c r="X7" s="6"/>
      <c r="Y7" s="6"/>
      <c r="Z7" s="6"/>
      <c r="AA7" s="6"/>
      <c r="AB7" s="6"/>
      <c r="AC7" s="6"/>
      <c r="AD7" s="6"/>
      <c r="AE7" s="6"/>
      <c r="AF7" s="6"/>
      <c r="AG7" s="6"/>
      <c r="AH7" s="6"/>
      <c r="AI7" s="6"/>
    </row>
    <row r="8" spans="1:35" x14ac:dyDescent="0.35">
      <c r="A8" s="5"/>
      <c r="B8" s="337" t="s">
        <v>247</v>
      </c>
      <c r="C8" s="10"/>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x14ac:dyDescent="0.35">
      <c r="A9" s="14"/>
      <c r="B9" s="337" t="s">
        <v>248</v>
      </c>
      <c r="C9" s="10"/>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35">
      <c r="A10" s="14"/>
      <c r="B10" s="11"/>
      <c r="C10" s="10"/>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ht="72.5" x14ac:dyDescent="0.35">
      <c r="A11" s="14"/>
      <c r="B11" s="333" t="s">
        <v>249</v>
      </c>
      <c r="C11" s="13"/>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35">
      <c r="A12" s="14"/>
      <c r="B12" s="15"/>
      <c r="C12" s="13"/>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35">
      <c r="A13" s="14"/>
      <c r="B13" s="15"/>
      <c r="C13" s="13"/>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35">
      <c r="A14" s="14"/>
      <c r="B14" s="15"/>
      <c r="C14" s="13"/>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18.5" x14ac:dyDescent="0.35">
      <c r="A15" s="14"/>
      <c r="B15" s="271" t="s">
        <v>250</v>
      </c>
      <c r="C15" s="10"/>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35">
      <c r="A16" s="14"/>
      <c r="B16" s="15"/>
      <c r="C16" s="10"/>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43.5" x14ac:dyDescent="0.35">
      <c r="A17" s="14"/>
      <c r="B17" s="338" t="s">
        <v>251</v>
      </c>
      <c r="C17" s="10"/>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ht="29" x14ac:dyDescent="0.35">
      <c r="A18" s="16"/>
      <c r="B18" s="338" t="s">
        <v>252</v>
      </c>
      <c r="C18" s="10"/>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ht="58" x14ac:dyDescent="0.35">
      <c r="A19" s="5"/>
      <c r="B19" s="338" t="s">
        <v>253</v>
      </c>
      <c r="C19" s="10"/>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35">
      <c r="A20" s="5"/>
      <c r="B20" s="333" t="s">
        <v>254</v>
      </c>
      <c r="C20" s="10"/>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x14ac:dyDescent="0.35">
      <c r="A21" s="5"/>
      <c r="C21" s="1"/>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ht="37" x14ac:dyDescent="0.35">
      <c r="A22" s="5"/>
      <c r="B22" s="332" t="s">
        <v>300</v>
      </c>
      <c r="C22" s="1"/>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hidden="1" x14ac:dyDescent="0.35">
      <c r="A23" s="5"/>
      <c r="B23" s="11"/>
      <c r="C23" s="1"/>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hidden="1" x14ac:dyDescent="0.35">
      <c r="A24" s="5"/>
      <c r="B24" s="11"/>
      <c r="C24" s="1"/>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hidden="1" x14ac:dyDescent="0.35">
      <c r="A25" s="5"/>
      <c r="B25" s="11"/>
      <c r="C25" s="1"/>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hidden="1" x14ac:dyDescent="0.35">
      <c r="A26" s="5"/>
      <c r="B26" s="11"/>
      <c r="C26" s="1"/>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hidden="1" x14ac:dyDescent="0.35">
      <c r="A27" s="5"/>
      <c r="B27" s="11"/>
      <c r="C27" s="1"/>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35">
      <c r="A28" s="5"/>
      <c r="B28" s="11"/>
      <c r="C28" s="1"/>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35">
      <c r="A29" s="5"/>
      <c r="B29" s="11"/>
      <c r="C29" s="1"/>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35">
      <c r="A30" s="5"/>
      <c r="B30" s="11"/>
      <c r="C30" s="1"/>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ht="43.5" customHeight="1" x14ac:dyDescent="0.35">
      <c r="A31" s="5"/>
      <c r="B31" s="214"/>
      <c r="C31" s="1"/>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35">
      <c r="A32" s="5"/>
      <c r="B32" s="5"/>
      <c r="C32" s="1"/>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35">
      <c r="A33" s="5"/>
      <c r="B33" s="665"/>
      <c r="C33" s="1"/>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35">
      <c r="A34" s="5"/>
      <c r="B34" s="665"/>
      <c r="C34" s="1"/>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35">
      <c r="A35" s="5"/>
      <c r="B35" s="665"/>
      <c r="C35" s="1"/>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x14ac:dyDescent="0.35">
      <c r="A36" s="5"/>
      <c r="B36" s="665"/>
      <c r="C36" s="1"/>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35">
      <c r="A37" s="5"/>
      <c r="B37" s="666"/>
      <c r="C37" s="1"/>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35">
      <c r="A38" s="5"/>
      <c r="B38" s="667"/>
      <c r="C38" s="1"/>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35">
      <c r="A39" s="5"/>
      <c r="B39" s="667"/>
      <c r="C39" s="1"/>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35">
      <c r="A40" s="5"/>
      <c r="B40" s="667"/>
      <c r="C40" s="1"/>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ht="21" x14ac:dyDescent="0.35">
      <c r="A41" s="5"/>
      <c r="B41" s="17"/>
      <c r="C41" s="1"/>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35">
      <c r="A42" s="20" t="s">
        <v>141</v>
      </c>
      <c r="B42" s="18"/>
      <c r="C42" s="1"/>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35">
      <c r="A43" s="21"/>
      <c r="B43" s="19" t="s">
        <v>245</v>
      </c>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row>
    <row r="44" spans="1:35" x14ac:dyDescent="0.35">
      <c r="A44" s="6"/>
      <c r="B44" s="5"/>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1:35" x14ac:dyDescent="0.35">
      <c r="A45" s="6"/>
      <c r="B45" s="21"/>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row>
    <row r="46" spans="1:35" x14ac:dyDescent="0.3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1:35" x14ac:dyDescent="0.3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row>
    <row r="48" spans="1:35" x14ac:dyDescent="0.3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1:35" x14ac:dyDescent="0.3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row>
    <row r="50" spans="1:35" x14ac:dyDescent="0.3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row>
    <row r="51" spans="1:35" x14ac:dyDescent="0.3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row>
    <row r="52" spans="1:35" x14ac:dyDescent="0.3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row>
    <row r="53" spans="1:35" x14ac:dyDescent="0.3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row>
    <row r="54" spans="1:35" x14ac:dyDescent="0.3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row>
    <row r="55" spans="1:35" x14ac:dyDescent="0.3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row>
    <row r="56" spans="1:35" x14ac:dyDescent="0.3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row>
    <row r="57" spans="1:35" x14ac:dyDescent="0.3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row>
    <row r="58" spans="1:35" x14ac:dyDescent="0.3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row>
    <row r="59" spans="1:35" x14ac:dyDescent="0.3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row>
    <row r="60" spans="1:35" x14ac:dyDescent="0.3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row>
    <row r="61" spans="1:35" x14ac:dyDescent="0.3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row>
    <row r="62" spans="1:35" x14ac:dyDescent="0.3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row>
    <row r="63" spans="1:35" x14ac:dyDescent="0.3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row>
    <row r="64" spans="1:35" x14ac:dyDescent="0.3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row>
    <row r="65" spans="1:35" x14ac:dyDescent="0.3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row>
    <row r="66" spans="1:35" x14ac:dyDescent="0.3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row>
    <row r="67" spans="1:35" x14ac:dyDescent="0.3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row>
    <row r="68" spans="1:35" x14ac:dyDescent="0.3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row>
    <row r="69" spans="1:35" x14ac:dyDescent="0.3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row>
    <row r="70" spans="1:35" x14ac:dyDescent="0.3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row>
    <row r="71" spans="1:35" x14ac:dyDescent="0.3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row>
    <row r="72" spans="1:35" x14ac:dyDescent="0.3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row>
    <row r="73" spans="1:35" x14ac:dyDescent="0.3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row>
    <row r="74" spans="1:35" x14ac:dyDescent="0.3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row>
    <row r="75" spans="1:35" x14ac:dyDescent="0.3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row>
    <row r="76" spans="1:35" x14ac:dyDescent="0.3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row>
    <row r="77" spans="1:35" x14ac:dyDescent="0.3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row>
    <row r="78" spans="1:35" x14ac:dyDescent="0.3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row>
    <row r="79" spans="1:35" x14ac:dyDescent="0.3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row>
    <row r="80" spans="1:35" x14ac:dyDescent="0.3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row>
    <row r="81" spans="1:35" x14ac:dyDescent="0.35">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row>
    <row r="82" spans="1:35" x14ac:dyDescent="0.3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row>
    <row r="83" spans="1:35" x14ac:dyDescent="0.3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row>
    <row r="84" spans="1:35" x14ac:dyDescent="0.3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row>
    <row r="85" spans="1:35" x14ac:dyDescent="0.3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row>
    <row r="86" spans="1:35" x14ac:dyDescent="0.3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row>
    <row r="87" spans="1:35" x14ac:dyDescent="0.35">
      <c r="A87" s="6"/>
      <c r="B87" s="6"/>
    </row>
    <row r="88" spans="1:35" x14ac:dyDescent="0.35">
      <c r="A88" s="6"/>
      <c r="B88" s="6"/>
    </row>
    <row r="89" spans="1:35" x14ac:dyDescent="0.35">
      <c r="A89" s="6"/>
      <c r="B89" s="6"/>
    </row>
    <row r="90" spans="1:35" x14ac:dyDescent="0.35">
      <c r="A90" s="6"/>
      <c r="B90" s="6"/>
    </row>
    <row r="91" spans="1:35" x14ac:dyDescent="0.35">
      <c r="A91" s="6"/>
      <c r="B91" s="6"/>
    </row>
    <row r="92" spans="1:35" x14ac:dyDescent="0.35">
      <c r="A92" s="6"/>
      <c r="B92" s="6"/>
    </row>
    <row r="93" spans="1:35" x14ac:dyDescent="0.35">
      <c r="A93" s="6"/>
      <c r="B93" s="6"/>
    </row>
    <row r="94" spans="1:35" x14ac:dyDescent="0.35">
      <c r="A94" s="6"/>
      <c r="B94" s="6"/>
    </row>
    <row r="95" spans="1:35" x14ac:dyDescent="0.35">
      <c r="A95" s="6"/>
      <c r="B95" s="6"/>
    </row>
    <row r="96" spans="1:35" x14ac:dyDescent="0.35">
      <c r="A96" s="6"/>
      <c r="B96" s="6"/>
    </row>
    <row r="97" spans="1:2" x14ac:dyDescent="0.35">
      <c r="A97" s="6"/>
      <c r="B97" s="6"/>
    </row>
    <row r="98" spans="1:2" x14ac:dyDescent="0.35">
      <c r="A98" s="6"/>
      <c r="B98" s="6"/>
    </row>
    <row r="99" spans="1:2" x14ac:dyDescent="0.35">
      <c r="A99" s="6"/>
      <c r="B99" s="6"/>
    </row>
    <row r="100" spans="1:2" x14ac:dyDescent="0.35">
      <c r="A100" s="6"/>
      <c r="B100" s="6"/>
    </row>
    <row r="101" spans="1:2" x14ac:dyDescent="0.35">
      <c r="A101" s="6"/>
      <c r="B101" s="6"/>
    </row>
    <row r="102" spans="1:2" x14ac:dyDescent="0.35">
      <c r="A102" s="6"/>
      <c r="B102" s="6"/>
    </row>
    <row r="103" spans="1:2" x14ac:dyDescent="0.35">
      <c r="A103" s="6"/>
      <c r="B103" s="6"/>
    </row>
    <row r="104" spans="1:2" x14ac:dyDescent="0.35">
      <c r="A104" s="6"/>
      <c r="B104" s="6"/>
    </row>
    <row r="105" spans="1:2" x14ac:dyDescent="0.35">
      <c r="A105" s="6"/>
      <c r="B105" s="6"/>
    </row>
    <row r="106" spans="1:2" x14ac:dyDescent="0.35">
      <c r="A106" s="6"/>
      <c r="B106" s="6"/>
    </row>
    <row r="107" spans="1:2" x14ac:dyDescent="0.35">
      <c r="B107" s="6"/>
    </row>
    <row r="108" spans="1:2" x14ac:dyDescent="0.35">
      <c r="B108" s="6"/>
    </row>
  </sheetData>
  <mergeCells count="2">
    <mergeCell ref="B33:B36"/>
    <mergeCell ref="B37:B40"/>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sqref="A1:B4"/>
    </sheetView>
  </sheetViews>
  <sheetFormatPr defaultRowHeight="14.5" x14ac:dyDescent="0.35"/>
  <cols>
    <col min="1" max="1" width="21.90625" bestFit="1" customWidth="1"/>
  </cols>
  <sheetData>
    <row r="1" spans="1:2" x14ac:dyDescent="0.35">
      <c r="A1" t="s">
        <v>134</v>
      </c>
    </row>
    <row r="2" spans="1:2" x14ac:dyDescent="0.35">
      <c r="A2" t="s">
        <v>137</v>
      </c>
      <c r="B2" s="244">
        <v>5.9999999999999995E-4</v>
      </c>
    </row>
    <row r="3" spans="1:2" x14ac:dyDescent="0.35">
      <c r="A3" t="s">
        <v>136</v>
      </c>
      <c r="B3" s="244">
        <v>0.06</v>
      </c>
    </row>
    <row r="4" spans="1:2" x14ac:dyDescent="0.35">
      <c r="A4" t="s">
        <v>133</v>
      </c>
      <c r="B4" s="244">
        <f>+B2+B3</f>
        <v>6.0600000000000001E-2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L233"/>
  <sheetViews>
    <sheetView topLeftCell="A19" zoomScaleNormal="100" workbookViewId="0">
      <selection activeCell="E21" sqref="E21"/>
    </sheetView>
  </sheetViews>
  <sheetFormatPr defaultColWidth="8.6328125" defaultRowHeight="14.5" x14ac:dyDescent="0.35"/>
  <cols>
    <col min="2" max="2" width="31" style="474" customWidth="1"/>
    <col min="3" max="3" width="17.90625" style="474" customWidth="1"/>
    <col min="4" max="4" width="17" style="50" customWidth="1"/>
    <col min="5" max="5" width="15.6328125" style="51" customWidth="1"/>
    <col min="6" max="6" width="16.90625" style="531" customWidth="1"/>
    <col min="7" max="7" width="3.54296875" style="219" customWidth="1"/>
    <col min="8" max="8" width="9.90625" style="220" customWidth="1"/>
    <col min="9" max="9" width="10.54296875" style="220" customWidth="1"/>
    <col min="10" max="30" width="9.08984375" style="220" customWidth="1"/>
    <col min="31" max="31" width="11.54296875" style="220" customWidth="1"/>
    <col min="32" max="35" width="9.08984375" style="220" customWidth="1"/>
    <col min="36" max="42" width="9.08984375" style="230" customWidth="1"/>
    <col min="43" max="48" width="9.08984375" style="27" customWidth="1"/>
    <col min="49" max="61" width="8.6328125" style="28"/>
  </cols>
  <sheetData>
    <row r="1" spans="1:61" s="343" customFormat="1" ht="56" thickBot="1" x14ac:dyDescent="0.5">
      <c r="A1" s="566"/>
      <c r="B1" s="567" t="s">
        <v>145</v>
      </c>
      <c r="C1" s="567"/>
      <c r="D1" s="566"/>
      <c r="E1" s="568" t="s">
        <v>147</v>
      </c>
      <c r="F1" s="664" t="s">
        <v>388</v>
      </c>
      <c r="G1" s="339"/>
      <c r="H1" s="340"/>
      <c r="I1" s="340"/>
      <c r="J1" s="340"/>
      <c r="K1" s="340"/>
      <c r="L1" s="340"/>
      <c r="M1" s="340"/>
      <c r="N1" s="340"/>
      <c r="O1" s="340"/>
      <c r="P1" s="340"/>
      <c r="Q1" s="340"/>
      <c r="R1" s="340"/>
      <c r="S1" s="340"/>
      <c r="T1" s="340"/>
      <c r="U1" s="340"/>
      <c r="V1" s="340"/>
      <c r="W1" s="340"/>
      <c r="X1" s="340"/>
      <c r="Y1" s="340"/>
      <c r="Z1" s="341"/>
      <c r="AA1" s="341"/>
      <c r="AB1" s="341"/>
      <c r="AC1" s="341"/>
      <c r="AD1" s="342"/>
      <c r="AE1" s="341"/>
      <c r="AF1" s="341"/>
      <c r="AG1" s="341"/>
      <c r="AH1" s="341"/>
      <c r="AI1" s="341"/>
      <c r="AJ1" s="341"/>
      <c r="AK1" s="341"/>
      <c r="AL1" s="340"/>
      <c r="AM1" s="340"/>
      <c r="AN1" s="340"/>
      <c r="AO1" s="340"/>
      <c r="AP1" s="340"/>
    </row>
    <row r="2" spans="1:61" ht="30" customHeight="1" thickTop="1" thickBot="1" x14ac:dyDescent="0.4">
      <c r="A2" s="569"/>
      <c r="B2" s="570" t="s">
        <v>146</v>
      </c>
      <c r="C2" s="571"/>
      <c r="D2" s="572"/>
      <c r="E2" s="565" t="s">
        <v>131</v>
      </c>
      <c r="F2" s="532"/>
      <c r="H2" s="218"/>
      <c r="I2" s="218"/>
      <c r="J2" s="218"/>
      <c r="K2" s="218"/>
      <c r="L2" s="218"/>
      <c r="M2" s="218"/>
      <c r="N2" s="218"/>
      <c r="O2" s="218"/>
      <c r="P2" s="218"/>
      <c r="Q2" s="218"/>
      <c r="R2" s="218"/>
      <c r="S2" s="218"/>
      <c r="T2" s="218"/>
      <c r="U2" s="218"/>
      <c r="V2" s="218"/>
      <c r="W2" s="218"/>
      <c r="X2" s="218"/>
      <c r="Y2" s="218"/>
      <c r="Z2" s="228"/>
      <c r="AA2" s="227"/>
      <c r="AB2" s="227"/>
      <c r="AC2" s="227"/>
      <c r="AD2" s="229"/>
      <c r="AE2" s="227"/>
      <c r="AF2" s="227"/>
      <c r="AG2" s="227"/>
      <c r="AH2" s="227"/>
      <c r="AI2" s="227"/>
      <c r="AJ2" s="227"/>
      <c r="AK2" s="227"/>
      <c r="AL2" s="218"/>
      <c r="AM2" s="218"/>
      <c r="AN2" s="218"/>
      <c r="AO2" s="218"/>
      <c r="AP2" s="218"/>
      <c r="AQ2"/>
      <c r="AR2"/>
      <c r="AS2"/>
      <c r="AT2"/>
      <c r="AU2"/>
      <c r="AV2"/>
      <c r="AW2"/>
      <c r="AX2"/>
      <c r="AY2"/>
      <c r="AZ2"/>
      <c r="BA2"/>
      <c r="BB2"/>
      <c r="BC2"/>
      <c r="BD2"/>
      <c r="BE2"/>
      <c r="BF2"/>
      <c r="BG2"/>
      <c r="BH2"/>
      <c r="BI2"/>
    </row>
    <row r="3" spans="1:61" ht="15.5" thickTop="1" thickBot="1" x14ac:dyDescent="0.4">
      <c r="A3" s="569"/>
      <c r="B3" s="570" t="s">
        <v>196</v>
      </c>
      <c r="C3" s="571"/>
      <c r="D3" s="572"/>
      <c r="E3" s="565" t="s">
        <v>131</v>
      </c>
      <c r="F3" s="532"/>
      <c r="H3" s="218"/>
      <c r="I3" s="218"/>
      <c r="J3" s="218"/>
      <c r="K3" s="218"/>
      <c r="L3" s="218"/>
      <c r="M3" s="218"/>
      <c r="N3" s="218"/>
      <c r="O3" s="218"/>
      <c r="P3" s="218"/>
      <c r="Q3" s="218"/>
      <c r="R3" s="218"/>
      <c r="S3" s="218"/>
      <c r="T3" s="218"/>
      <c r="U3" s="218"/>
      <c r="V3" s="218"/>
      <c r="W3" s="218"/>
      <c r="X3" s="218"/>
      <c r="Y3" s="218"/>
      <c r="Z3" s="228"/>
      <c r="AA3" s="227"/>
      <c r="AB3" s="227"/>
      <c r="AC3" s="227"/>
      <c r="AD3" s="229"/>
      <c r="AE3" s="227"/>
      <c r="AF3" s="227"/>
      <c r="AG3" s="227"/>
      <c r="AH3" s="227"/>
      <c r="AI3" s="227"/>
      <c r="AJ3" s="227"/>
      <c r="AK3" s="227"/>
      <c r="AL3" s="218"/>
      <c r="AM3" s="218"/>
      <c r="AN3" s="218"/>
      <c r="AO3" s="218"/>
      <c r="AP3" s="218"/>
      <c r="AQ3"/>
      <c r="AR3"/>
      <c r="AS3"/>
      <c r="AT3"/>
      <c r="AU3"/>
      <c r="AV3"/>
      <c r="AW3"/>
      <c r="AX3"/>
      <c r="AY3"/>
      <c r="AZ3"/>
      <c r="BA3"/>
      <c r="BB3"/>
      <c r="BC3"/>
      <c r="BD3"/>
      <c r="BE3"/>
      <c r="BF3"/>
      <c r="BG3"/>
      <c r="BH3"/>
      <c r="BI3"/>
    </row>
    <row r="4" spans="1:61" ht="24.75" customHeight="1" thickTop="1" thickBot="1" x14ac:dyDescent="0.4">
      <c r="A4" s="569"/>
      <c r="B4" s="570" t="s">
        <v>255</v>
      </c>
      <c r="C4" s="571"/>
      <c r="D4" s="572"/>
      <c r="E4" s="565" t="s">
        <v>379</v>
      </c>
      <c r="F4" s="532"/>
      <c r="H4" s="218"/>
      <c r="I4" s="218"/>
      <c r="J4" s="218"/>
      <c r="K4" s="218"/>
      <c r="L4" s="218"/>
      <c r="M4" s="218"/>
      <c r="N4" s="218"/>
      <c r="O4" s="218"/>
      <c r="P4" s="218"/>
      <c r="Q4" s="218"/>
      <c r="R4" s="218"/>
      <c r="S4" s="218"/>
      <c r="T4" s="218"/>
      <c r="U4" s="218"/>
      <c r="V4" s="218"/>
      <c r="W4" s="218"/>
      <c r="X4" s="218"/>
      <c r="Y4" s="218"/>
      <c r="Z4" s="228"/>
      <c r="AA4" s="227"/>
      <c r="AB4" s="227"/>
      <c r="AC4" s="227"/>
      <c r="AD4" s="229"/>
      <c r="AE4" s="227"/>
      <c r="AF4" s="227"/>
      <c r="AG4" s="227"/>
      <c r="AH4" s="227"/>
      <c r="AI4" s="227"/>
      <c r="AJ4" s="227"/>
      <c r="AK4" s="227"/>
      <c r="AL4" s="218"/>
      <c r="AM4" s="218"/>
      <c r="AN4" s="218"/>
      <c r="AO4" s="218"/>
      <c r="AP4" s="218"/>
      <c r="AQ4"/>
      <c r="AR4"/>
      <c r="AS4"/>
      <c r="AT4"/>
      <c r="AU4"/>
      <c r="AV4"/>
      <c r="AW4"/>
      <c r="AX4"/>
      <c r="AY4"/>
      <c r="AZ4"/>
      <c r="BA4"/>
      <c r="BB4"/>
      <c r="BC4"/>
      <c r="BD4"/>
      <c r="BE4"/>
      <c r="BF4"/>
      <c r="BG4"/>
      <c r="BH4"/>
      <c r="BI4"/>
    </row>
    <row r="5" spans="1:61" ht="24.75" customHeight="1" thickTop="1" x14ac:dyDescent="0.35">
      <c r="A5" s="569"/>
      <c r="B5" s="570"/>
      <c r="C5" s="573"/>
      <c r="D5" s="267"/>
      <c r="E5" s="574"/>
      <c r="F5" s="532"/>
      <c r="H5" s="218"/>
      <c r="I5" s="218"/>
      <c r="J5" s="218"/>
      <c r="K5" s="218"/>
      <c r="L5" s="218"/>
      <c r="M5" s="218"/>
      <c r="N5" s="218"/>
      <c r="O5" s="218"/>
      <c r="P5" s="218"/>
      <c r="Q5" s="218"/>
      <c r="R5" s="218"/>
      <c r="S5" s="218"/>
      <c r="T5" s="218"/>
      <c r="U5" s="218"/>
      <c r="V5" s="218"/>
      <c r="W5" s="218"/>
      <c r="X5" s="218"/>
      <c r="Y5" s="218"/>
      <c r="Z5" s="228"/>
      <c r="AA5" s="227"/>
      <c r="AB5" s="227"/>
      <c r="AC5" s="227"/>
      <c r="AD5" s="229"/>
      <c r="AE5" s="227"/>
      <c r="AF5" s="227"/>
      <c r="AG5" s="227"/>
      <c r="AH5" s="227"/>
      <c r="AI5" s="227"/>
      <c r="AJ5" s="227"/>
      <c r="AK5" s="227"/>
      <c r="AL5" s="218"/>
      <c r="AM5" s="218"/>
      <c r="AN5" s="218"/>
      <c r="AO5" s="218"/>
      <c r="AP5" s="218"/>
      <c r="AQ5"/>
      <c r="AR5"/>
      <c r="AS5"/>
      <c r="AT5"/>
      <c r="AU5"/>
      <c r="AV5"/>
      <c r="AW5"/>
      <c r="AX5"/>
      <c r="AY5"/>
      <c r="AZ5"/>
      <c r="BA5"/>
      <c r="BB5"/>
      <c r="BC5"/>
      <c r="BD5"/>
      <c r="BE5"/>
      <c r="BF5"/>
      <c r="BG5"/>
      <c r="BH5"/>
      <c r="BI5"/>
    </row>
    <row r="6" spans="1:61" ht="29.5" thickBot="1" x14ac:dyDescent="0.4">
      <c r="A6" s="569"/>
      <c r="B6" s="575" t="s">
        <v>218</v>
      </c>
      <c r="C6" s="573"/>
      <c r="D6" s="576"/>
      <c r="E6" s="577"/>
      <c r="F6" s="532"/>
      <c r="H6" s="218"/>
      <c r="I6" s="218"/>
      <c r="J6" s="218"/>
      <c r="K6" s="218"/>
      <c r="L6" s="218"/>
      <c r="M6" s="218"/>
      <c r="N6" s="218"/>
      <c r="O6" s="218"/>
      <c r="P6" s="218"/>
      <c r="Q6" s="218"/>
      <c r="R6" s="218"/>
      <c r="S6" s="218"/>
      <c r="T6" s="218"/>
      <c r="U6" s="218"/>
      <c r="V6" s="218"/>
      <c r="W6" s="218"/>
      <c r="X6" s="218"/>
      <c r="Y6" s="218"/>
      <c r="Z6" s="227"/>
      <c r="AA6" s="228"/>
      <c r="AB6" s="228"/>
      <c r="AC6" s="227"/>
      <c r="AD6" s="229"/>
      <c r="AE6" s="227"/>
      <c r="AF6" s="239"/>
      <c r="AG6" s="227"/>
      <c r="AH6" s="227"/>
      <c r="AI6" s="227"/>
      <c r="AJ6" s="227"/>
      <c r="AK6" s="227"/>
      <c r="AL6" s="218"/>
      <c r="AM6" s="218"/>
      <c r="AN6" s="218"/>
      <c r="AO6" s="218"/>
      <c r="AP6" s="218"/>
      <c r="AQ6"/>
      <c r="AR6"/>
      <c r="AS6"/>
      <c r="AT6"/>
      <c r="AU6"/>
      <c r="AV6"/>
      <c r="AW6"/>
      <c r="AX6"/>
      <c r="AY6"/>
      <c r="AZ6"/>
      <c r="BA6"/>
      <c r="BB6"/>
      <c r="BC6"/>
      <c r="BD6"/>
      <c r="BE6"/>
      <c r="BF6"/>
      <c r="BG6"/>
      <c r="BH6"/>
      <c r="BI6"/>
    </row>
    <row r="7" spans="1:61" ht="44.5" thickTop="1" thickBot="1" x14ac:dyDescent="0.4">
      <c r="A7" s="569"/>
      <c r="B7" s="578" t="s">
        <v>197</v>
      </c>
      <c r="C7" s="578"/>
      <c r="D7" s="579" t="s">
        <v>149</v>
      </c>
      <c r="E7" s="345">
        <v>0</v>
      </c>
      <c r="F7" s="532"/>
      <c r="H7" s="218"/>
      <c r="I7" s="218"/>
      <c r="J7" s="218"/>
      <c r="K7" s="218"/>
      <c r="L7" s="218"/>
      <c r="M7" s="218"/>
      <c r="N7" s="218"/>
      <c r="O7" s="218"/>
      <c r="P7" s="218"/>
      <c r="Q7" s="218"/>
      <c r="R7" s="218"/>
      <c r="S7" s="218"/>
      <c r="T7" s="218"/>
      <c r="U7" s="218"/>
      <c r="V7" s="218"/>
      <c r="W7" s="218"/>
      <c r="X7" s="218"/>
      <c r="Y7" s="218"/>
      <c r="Z7" s="227"/>
      <c r="AA7" s="228"/>
      <c r="AB7" s="228"/>
      <c r="AC7" s="227"/>
      <c r="AD7" s="228"/>
      <c r="AE7" s="227"/>
      <c r="AF7" s="239"/>
      <c r="AG7" s="227"/>
      <c r="AH7" s="227"/>
      <c r="AI7" s="227"/>
      <c r="AJ7" s="227"/>
      <c r="AK7" s="227"/>
      <c r="AL7" s="218"/>
      <c r="AM7" s="218"/>
      <c r="AN7" s="218"/>
      <c r="AO7" s="218"/>
      <c r="AP7" s="218"/>
      <c r="AQ7"/>
      <c r="AR7"/>
      <c r="AS7"/>
      <c r="AT7"/>
      <c r="AU7"/>
      <c r="AV7"/>
      <c r="AW7"/>
      <c r="AX7"/>
      <c r="AY7"/>
      <c r="AZ7"/>
      <c r="BA7"/>
      <c r="BB7"/>
      <c r="BC7"/>
      <c r="BD7"/>
      <c r="BE7"/>
      <c r="BF7"/>
      <c r="BG7"/>
      <c r="BH7"/>
      <c r="BI7"/>
    </row>
    <row r="8" spans="1:61" ht="59" thickTop="1" thickBot="1" x14ac:dyDescent="0.4">
      <c r="A8" s="569"/>
      <c r="B8" s="578" t="s">
        <v>291</v>
      </c>
      <c r="C8" s="578"/>
      <c r="D8" s="579" t="s">
        <v>149</v>
      </c>
      <c r="E8" s="345">
        <v>0</v>
      </c>
      <c r="F8" s="532"/>
      <c r="H8" s="218"/>
      <c r="I8" s="218"/>
      <c r="J8" s="218"/>
      <c r="K8" s="218"/>
      <c r="L8" s="218"/>
      <c r="M8" s="218"/>
      <c r="N8" s="218"/>
      <c r="O8" s="218"/>
      <c r="P8" s="218"/>
      <c r="Q8" s="218"/>
      <c r="R8" s="218"/>
      <c r="S8" s="218"/>
      <c r="T8" s="218"/>
      <c r="U8" s="218"/>
      <c r="V8" s="218"/>
      <c r="W8" s="218"/>
      <c r="X8" s="218"/>
      <c r="Y8" s="218"/>
      <c r="Z8" s="227"/>
      <c r="AA8" s="227"/>
      <c r="AB8" s="227"/>
      <c r="AC8" s="227"/>
      <c r="AD8" s="227"/>
      <c r="AE8" s="227"/>
      <c r="AF8" s="240"/>
      <c r="AG8" s="227"/>
      <c r="AH8" s="227"/>
      <c r="AI8" s="227"/>
      <c r="AJ8" s="227"/>
      <c r="AK8" s="227"/>
      <c r="AL8" s="218"/>
      <c r="AM8" s="218"/>
      <c r="AN8" s="218"/>
      <c r="AO8" s="218"/>
      <c r="AP8" s="218"/>
      <c r="AQ8"/>
      <c r="AR8"/>
      <c r="AS8"/>
      <c r="AT8"/>
      <c r="AU8"/>
      <c r="AV8"/>
      <c r="AW8"/>
      <c r="AX8"/>
      <c r="AY8"/>
      <c r="AZ8"/>
      <c r="BA8"/>
      <c r="BB8"/>
      <c r="BC8"/>
      <c r="BD8"/>
      <c r="BE8"/>
      <c r="BF8"/>
      <c r="BG8"/>
      <c r="BH8"/>
      <c r="BI8"/>
    </row>
    <row r="9" spans="1:61" ht="15.5" thickTop="1" thickBot="1" x14ac:dyDescent="0.4">
      <c r="A9" s="569"/>
      <c r="B9" s="578" t="s">
        <v>198</v>
      </c>
      <c r="C9" s="578"/>
      <c r="D9" s="579" t="s">
        <v>149</v>
      </c>
      <c r="E9" s="345">
        <v>120</v>
      </c>
      <c r="F9" s="532"/>
      <c r="H9" s="218"/>
      <c r="I9" s="218"/>
      <c r="J9" s="218"/>
      <c r="K9" s="218"/>
      <c r="L9" s="218"/>
      <c r="M9" s="218"/>
      <c r="N9" s="218"/>
      <c r="O9" s="218"/>
      <c r="P9" s="218"/>
      <c r="Q9" s="218"/>
      <c r="R9" s="218"/>
      <c r="S9" s="218"/>
      <c r="T9" s="218"/>
      <c r="U9" s="218"/>
      <c r="V9" s="218"/>
      <c r="W9" s="218"/>
      <c r="X9" s="218"/>
      <c r="Y9" s="218"/>
      <c r="Z9" s="227"/>
      <c r="AA9" s="227"/>
      <c r="AB9" s="227"/>
      <c r="AC9" s="227"/>
      <c r="AD9" s="227"/>
      <c r="AE9" s="227"/>
      <c r="AF9" s="227"/>
      <c r="AG9" s="227"/>
      <c r="AH9" s="227"/>
      <c r="AI9" s="227"/>
      <c r="AJ9" s="227"/>
      <c r="AK9" s="227"/>
      <c r="AL9" s="218"/>
      <c r="AM9" s="218"/>
      <c r="AN9" s="218"/>
      <c r="AO9" s="218"/>
      <c r="AP9" s="218"/>
      <c r="AQ9"/>
      <c r="AR9"/>
      <c r="AS9"/>
      <c r="AT9"/>
      <c r="AU9"/>
      <c r="AV9"/>
      <c r="AW9"/>
      <c r="AX9"/>
      <c r="AY9"/>
      <c r="AZ9"/>
      <c r="BA9"/>
      <c r="BB9"/>
      <c r="BC9"/>
      <c r="BD9"/>
      <c r="BE9"/>
      <c r="BF9"/>
      <c r="BG9"/>
      <c r="BH9"/>
      <c r="BI9"/>
    </row>
    <row r="10" spans="1:61" ht="40" thickTop="1" thickBot="1" x14ac:dyDescent="0.4">
      <c r="A10" s="569"/>
      <c r="B10" s="580" t="s">
        <v>257</v>
      </c>
      <c r="C10" s="580"/>
      <c r="D10" s="581" t="s">
        <v>331</v>
      </c>
      <c r="E10" s="346"/>
      <c r="F10" s="533"/>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c r="AQ10"/>
      <c r="AR10"/>
      <c r="AS10"/>
      <c r="AT10"/>
      <c r="AU10"/>
      <c r="AV10"/>
      <c r="AW10"/>
      <c r="AX10"/>
      <c r="AY10"/>
      <c r="AZ10"/>
      <c r="BA10"/>
      <c r="BB10"/>
      <c r="BC10"/>
      <c r="BD10"/>
      <c r="BE10"/>
      <c r="BF10"/>
      <c r="BG10"/>
      <c r="BH10"/>
      <c r="BI10"/>
    </row>
    <row r="11" spans="1:61" ht="15.5" thickTop="1" thickBot="1" x14ac:dyDescent="0.4">
      <c r="A11" s="569"/>
      <c r="B11" s="578" t="s">
        <v>358</v>
      </c>
      <c r="C11" s="578"/>
      <c r="D11" s="581" t="s">
        <v>256</v>
      </c>
      <c r="E11" s="346"/>
      <c r="F11" s="533"/>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c r="AQ11"/>
      <c r="AR11"/>
      <c r="AS11"/>
      <c r="AT11"/>
      <c r="AU11"/>
      <c r="AV11"/>
      <c r="AW11"/>
      <c r="AX11"/>
      <c r="AY11"/>
      <c r="AZ11"/>
      <c r="BA11"/>
      <c r="BB11"/>
      <c r="BC11"/>
      <c r="BD11"/>
      <c r="BE11"/>
      <c r="BF11"/>
      <c r="BG11"/>
      <c r="BH11"/>
      <c r="BI11"/>
    </row>
    <row r="12" spans="1:61" ht="30" thickTop="1" thickBot="1" x14ac:dyDescent="0.4">
      <c r="A12" s="569"/>
      <c r="B12" s="578" t="s">
        <v>174</v>
      </c>
      <c r="C12" s="578"/>
      <c r="D12" s="579" t="s">
        <v>149</v>
      </c>
      <c r="E12" s="345">
        <v>0</v>
      </c>
      <c r="F12" s="532"/>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c r="AQ12"/>
      <c r="AR12"/>
      <c r="AS12"/>
      <c r="AT12"/>
      <c r="AU12"/>
      <c r="AV12"/>
      <c r="AW12"/>
      <c r="AX12"/>
      <c r="AY12"/>
      <c r="AZ12"/>
      <c r="BA12"/>
      <c r="BB12"/>
      <c r="BC12"/>
      <c r="BD12"/>
      <c r="BE12"/>
      <c r="BF12"/>
      <c r="BG12"/>
      <c r="BH12"/>
      <c r="BI12"/>
    </row>
    <row r="13" spans="1:61" ht="27" thickTop="1" thickBot="1" x14ac:dyDescent="0.4">
      <c r="A13" s="569"/>
      <c r="B13" s="580" t="s">
        <v>258</v>
      </c>
      <c r="C13" s="578"/>
      <c r="D13" s="579" t="s">
        <v>331</v>
      </c>
      <c r="E13" s="345"/>
      <c r="F13" s="532"/>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c r="AR13"/>
      <c r="AS13"/>
      <c r="AT13"/>
      <c r="AU13"/>
      <c r="AV13"/>
      <c r="AW13"/>
      <c r="AX13"/>
      <c r="AY13"/>
      <c r="AZ13"/>
      <c r="BA13"/>
      <c r="BB13"/>
      <c r="BC13"/>
      <c r="BD13"/>
      <c r="BE13"/>
      <c r="BF13"/>
      <c r="BG13"/>
      <c r="BH13"/>
      <c r="BI13"/>
    </row>
    <row r="14" spans="1:61" ht="44.5" thickTop="1" thickBot="1" x14ac:dyDescent="0.4">
      <c r="A14" s="569"/>
      <c r="B14" s="578" t="s">
        <v>150</v>
      </c>
      <c r="C14" s="578"/>
      <c r="D14" s="581" t="s">
        <v>149</v>
      </c>
      <c r="E14" s="345">
        <v>0</v>
      </c>
      <c r="F14" s="534"/>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c r="AR14"/>
      <c r="AS14"/>
      <c r="AT14"/>
      <c r="AU14"/>
      <c r="AV14"/>
      <c r="AW14"/>
      <c r="AX14"/>
      <c r="AY14"/>
      <c r="AZ14"/>
      <c r="BA14"/>
      <c r="BB14"/>
      <c r="BC14"/>
      <c r="BD14"/>
      <c r="BE14"/>
      <c r="BF14"/>
      <c r="BG14"/>
      <c r="BH14"/>
      <c r="BI14"/>
    </row>
    <row r="15" spans="1:61" ht="40" thickTop="1" thickBot="1" x14ac:dyDescent="0.4">
      <c r="A15" s="569"/>
      <c r="B15" s="580" t="s">
        <v>259</v>
      </c>
      <c r="C15" s="578"/>
      <c r="D15" s="581" t="s">
        <v>261</v>
      </c>
      <c r="E15" s="345"/>
      <c r="F15" s="534"/>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c r="AR15"/>
      <c r="AS15"/>
      <c r="AT15"/>
      <c r="AU15"/>
      <c r="AV15"/>
      <c r="AW15"/>
      <c r="AX15"/>
      <c r="AY15"/>
      <c r="AZ15"/>
      <c r="BA15"/>
      <c r="BB15"/>
      <c r="BC15"/>
      <c r="BD15"/>
      <c r="BE15"/>
      <c r="BF15"/>
      <c r="BG15"/>
      <c r="BH15"/>
      <c r="BI15"/>
    </row>
    <row r="16" spans="1:61" ht="16.5" customHeight="1" thickTop="1" thickBot="1" x14ac:dyDescent="0.4">
      <c r="A16" s="569"/>
      <c r="B16" s="578" t="s">
        <v>175</v>
      </c>
      <c r="C16" s="578"/>
      <c r="D16" s="579" t="s">
        <v>149</v>
      </c>
      <c r="E16" s="345">
        <v>0</v>
      </c>
      <c r="F16" s="532"/>
    </row>
    <row r="17" spans="1:64" ht="27" thickTop="1" thickBot="1" x14ac:dyDescent="0.4">
      <c r="A17" s="569"/>
      <c r="B17" s="580" t="s">
        <v>260</v>
      </c>
      <c r="C17" s="582"/>
      <c r="D17" s="583" t="s">
        <v>262</v>
      </c>
      <c r="E17" s="345">
        <v>4</v>
      </c>
      <c r="F17" s="348" t="s">
        <v>163</v>
      </c>
    </row>
    <row r="18" spans="1:64" ht="44.4" customHeight="1" thickTop="1" thickBot="1" x14ac:dyDescent="0.4">
      <c r="A18" s="569"/>
      <c r="B18" s="584" t="s">
        <v>264</v>
      </c>
      <c r="C18" s="578"/>
      <c r="D18" s="572"/>
      <c r="E18" s="585"/>
      <c r="F18" s="535">
        <f>E7+E9+E12+E16</f>
        <v>120</v>
      </c>
    </row>
    <row r="19" spans="1:64" ht="16.5" customHeight="1" thickTop="1" thickBot="1" x14ac:dyDescent="0.4">
      <c r="A19" s="569"/>
      <c r="B19" s="578"/>
      <c r="C19" s="578"/>
      <c r="D19" s="586"/>
      <c r="E19" s="587"/>
      <c r="F19" s="532"/>
    </row>
    <row r="20" spans="1:64" ht="32.4" customHeight="1" thickTop="1" thickBot="1" x14ac:dyDescent="0.4">
      <c r="A20" s="569"/>
      <c r="B20" s="588" t="s">
        <v>359</v>
      </c>
      <c r="C20" s="589"/>
      <c r="D20" s="579" t="s">
        <v>273</v>
      </c>
      <c r="E20" s="590">
        <v>1200</v>
      </c>
      <c r="F20" s="536"/>
    </row>
    <row r="21" spans="1:64" ht="41.25" customHeight="1" thickTop="1" thickBot="1" x14ac:dyDescent="0.4">
      <c r="A21" s="569"/>
      <c r="B21" s="588"/>
      <c r="C21" s="589"/>
      <c r="D21" s="591" t="s">
        <v>272</v>
      </c>
      <c r="E21" s="592"/>
      <c r="F21" s="537" t="s">
        <v>163</v>
      </c>
    </row>
    <row r="22" spans="1:64" s="493" customFormat="1" ht="15.5" thickTop="1" thickBot="1" x14ac:dyDescent="0.4">
      <c r="A22" s="593"/>
      <c r="B22" s="594" t="s">
        <v>271</v>
      </c>
      <c r="C22" s="595"/>
      <c r="D22" s="593"/>
      <c r="E22" s="593"/>
      <c r="F22" s="538">
        <f>+F18+E20</f>
        <v>1320</v>
      </c>
      <c r="G22" s="488"/>
      <c r="H22" s="489"/>
      <c r="I22" s="489"/>
      <c r="J22" s="489"/>
      <c r="K22" s="489"/>
      <c r="L22" s="489"/>
      <c r="M22" s="489"/>
      <c r="N22" s="489"/>
      <c r="O22" s="489"/>
      <c r="P22" s="489"/>
      <c r="Q22" s="489"/>
      <c r="R22" s="489"/>
      <c r="S22" s="489"/>
      <c r="T22" s="489"/>
      <c r="U22" s="489"/>
      <c r="V22" s="489"/>
      <c r="W22" s="489"/>
      <c r="X22" s="489"/>
      <c r="Y22" s="489"/>
      <c r="Z22" s="489"/>
      <c r="AA22" s="489"/>
      <c r="AB22" s="489"/>
      <c r="AC22" s="489"/>
      <c r="AD22" s="489"/>
      <c r="AE22" s="489"/>
      <c r="AF22" s="489"/>
      <c r="AG22" s="489"/>
      <c r="AH22" s="489"/>
      <c r="AI22" s="489"/>
      <c r="AJ22" s="490"/>
      <c r="AK22" s="490"/>
      <c r="AL22" s="490"/>
      <c r="AM22" s="490"/>
      <c r="AN22" s="490"/>
      <c r="AO22" s="490"/>
      <c r="AP22" s="490"/>
      <c r="AQ22" s="491"/>
      <c r="AR22" s="491"/>
      <c r="AS22" s="491"/>
      <c r="AT22" s="491"/>
      <c r="AU22" s="491"/>
      <c r="AV22" s="491"/>
      <c r="AW22" s="492"/>
      <c r="AX22" s="492"/>
      <c r="AY22" s="492"/>
      <c r="AZ22" s="492"/>
      <c r="BA22" s="492"/>
      <c r="BB22" s="492"/>
      <c r="BC22" s="492"/>
      <c r="BD22" s="492"/>
      <c r="BE22" s="492"/>
      <c r="BF22" s="492"/>
      <c r="BG22" s="492"/>
      <c r="BH22" s="492"/>
      <c r="BI22" s="492"/>
    </row>
    <row r="23" spans="1:64" s="41" customFormat="1" ht="30" thickTop="1" thickBot="1" x14ac:dyDescent="0.4">
      <c r="A23" s="596"/>
      <c r="B23" s="573" t="s">
        <v>284</v>
      </c>
      <c r="C23" s="582"/>
      <c r="D23" s="583" t="s">
        <v>149</v>
      </c>
      <c r="E23" s="345">
        <v>4500</v>
      </c>
      <c r="F23" s="532"/>
      <c r="G23" s="219"/>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33"/>
      <c r="AK23" s="233"/>
      <c r="AL23" s="233"/>
      <c r="AM23" s="233"/>
      <c r="AN23" s="233"/>
      <c r="AO23" s="233"/>
      <c r="AP23" s="233"/>
      <c r="AQ23" s="39"/>
      <c r="AR23" s="39"/>
      <c r="AS23" s="39"/>
      <c r="AT23" s="39"/>
      <c r="AU23" s="39"/>
      <c r="AV23" s="39"/>
      <c r="AW23" s="40"/>
      <c r="AX23" s="40"/>
      <c r="AY23" s="40"/>
      <c r="AZ23" s="40"/>
      <c r="BA23" s="40"/>
      <c r="BB23" s="40"/>
      <c r="BC23" s="40"/>
      <c r="BD23" s="40"/>
      <c r="BE23" s="40"/>
      <c r="BF23" s="40"/>
      <c r="BG23" s="40"/>
      <c r="BH23" s="40"/>
      <c r="BI23" s="40"/>
    </row>
    <row r="24" spans="1:64" ht="15.5" thickTop="1" thickBot="1" x14ac:dyDescent="0.4">
      <c r="A24" s="569"/>
      <c r="B24" s="573" t="s">
        <v>279</v>
      </c>
      <c r="C24" s="582"/>
      <c r="D24" s="583" t="s">
        <v>285</v>
      </c>
      <c r="E24" s="597">
        <v>4</v>
      </c>
      <c r="F24" s="532"/>
    </row>
    <row r="25" spans="1:64" ht="15" thickTop="1" x14ac:dyDescent="0.35">
      <c r="A25" s="569"/>
      <c r="B25" s="582"/>
      <c r="C25" s="582"/>
      <c r="D25" s="598"/>
      <c r="E25" s="599"/>
      <c r="F25" s="532"/>
    </row>
    <row r="26" spans="1:64" x14ac:dyDescent="0.35">
      <c r="A26" s="569"/>
      <c r="B26" s="600" t="s">
        <v>151</v>
      </c>
      <c r="C26" s="573"/>
      <c r="D26" s="576"/>
      <c r="E26" s="528"/>
      <c r="F26" s="532"/>
    </row>
    <row r="27" spans="1:64" ht="15" thickBot="1" x14ac:dyDescent="0.4">
      <c r="A27" s="569"/>
      <c r="B27" s="601" t="s">
        <v>152</v>
      </c>
      <c r="C27" s="573"/>
      <c r="D27" s="598"/>
      <c r="E27" s="602" t="s">
        <v>147</v>
      </c>
      <c r="F27" s="532"/>
    </row>
    <row r="28" spans="1:64" s="34" customFormat="1" ht="15.5" thickTop="1" thickBot="1" x14ac:dyDescent="0.4">
      <c r="A28" s="603"/>
      <c r="B28" s="601" t="s">
        <v>153</v>
      </c>
      <c r="C28" s="601"/>
      <c r="D28" s="579" t="s">
        <v>162</v>
      </c>
      <c r="E28" s="344">
        <v>200</v>
      </c>
      <c r="F28" s="31"/>
      <c r="G28" s="221"/>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31"/>
      <c r="AK28" s="231"/>
      <c r="AL28" s="231"/>
      <c r="AM28" s="231"/>
      <c r="AN28" s="231"/>
      <c r="AO28" s="231"/>
      <c r="AP28" s="231"/>
      <c r="AQ28" s="32"/>
      <c r="AR28" s="32"/>
      <c r="AS28" s="32"/>
      <c r="AT28" s="32"/>
      <c r="AU28" s="32"/>
      <c r="AV28" s="32"/>
      <c r="AW28" s="32"/>
      <c r="AX28" s="32"/>
      <c r="AY28" s="32"/>
      <c r="AZ28" s="32"/>
      <c r="BA28" s="32"/>
      <c r="BB28" s="32"/>
      <c r="BC28" s="32"/>
      <c r="BD28" s="32"/>
      <c r="BE28" s="32"/>
      <c r="BF28" s="32"/>
      <c r="BG28" s="32"/>
      <c r="BH28" s="32"/>
      <c r="BI28" s="32"/>
      <c r="BJ28" s="33"/>
      <c r="BK28" s="33"/>
      <c r="BL28" s="33"/>
    </row>
    <row r="29" spans="1:64" s="34" customFormat="1" ht="30" thickTop="1" thickBot="1" x14ac:dyDescent="0.4">
      <c r="A29" s="603"/>
      <c r="B29" s="601" t="s">
        <v>161</v>
      </c>
      <c r="C29" s="601"/>
      <c r="D29" s="579" t="s">
        <v>162</v>
      </c>
      <c r="E29" s="344">
        <v>0</v>
      </c>
      <c r="F29" s="31"/>
      <c r="G29" s="221"/>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31"/>
      <c r="AK29" s="231"/>
      <c r="AL29" s="231"/>
      <c r="AM29" s="231"/>
      <c r="AN29" s="231"/>
      <c r="AO29" s="231"/>
      <c r="AP29" s="231"/>
      <c r="AQ29" s="32"/>
      <c r="AR29" s="32"/>
      <c r="AS29" s="32"/>
      <c r="AT29" s="32"/>
      <c r="AU29" s="32"/>
      <c r="AV29" s="32"/>
      <c r="AW29" s="32"/>
      <c r="AX29" s="32"/>
      <c r="AY29" s="32"/>
      <c r="AZ29" s="32"/>
      <c r="BA29" s="32"/>
      <c r="BB29" s="32"/>
      <c r="BC29" s="32"/>
      <c r="BD29" s="32"/>
      <c r="BE29" s="32"/>
      <c r="BF29" s="32"/>
      <c r="BG29" s="32"/>
      <c r="BH29" s="32"/>
      <c r="BI29" s="32"/>
      <c r="BJ29" s="33"/>
      <c r="BK29" s="33"/>
      <c r="BL29" s="33"/>
    </row>
    <row r="30" spans="1:64" s="34" customFormat="1" ht="15.5" thickTop="1" thickBot="1" x14ac:dyDescent="0.4">
      <c r="A30" s="603"/>
      <c r="B30" s="601" t="s">
        <v>154</v>
      </c>
      <c r="C30" s="601"/>
      <c r="D30" s="579" t="s">
        <v>162</v>
      </c>
      <c r="E30" s="344">
        <v>125</v>
      </c>
      <c r="F30" s="31"/>
      <c r="G30" s="221"/>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31"/>
      <c r="AK30" s="231"/>
      <c r="AL30" s="231"/>
      <c r="AM30" s="231"/>
      <c r="AN30" s="231"/>
      <c r="AO30" s="231"/>
      <c r="AP30" s="231"/>
      <c r="AQ30" s="32"/>
      <c r="AR30" s="32"/>
      <c r="AS30" s="32"/>
      <c r="AT30" s="32"/>
      <c r="AU30" s="32"/>
      <c r="AV30" s="32"/>
      <c r="AW30" s="32"/>
      <c r="AX30" s="32"/>
      <c r="AY30" s="32"/>
      <c r="AZ30" s="32"/>
      <c r="BA30" s="32"/>
      <c r="BB30" s="32"/>
      <c r="BC30" s="32"/>
      <c r="BD30" s="32"/>
      <c r="BE30" s="32"/>
      <c r="BF30" s="32"/>
      <c r="BG30" s="32"/>
      <c r="BH30" s="32"/>
      <c r="BI30" s="32"/>
      <c r="BJ30" s="33"/>
      <c r="BK30" s="33"/>
      <c r="BL30" s="33"/>
    </row>
    <row r="31" spans="1:64" s="34" customFormat="1" ht="15.5" thickTop="1" thickBot="1" x14ac:dyDescent="0.4">
      <c r="A31" s="603"/>
      <c r="B31" s="601" t="s">
        <v>159</v>
      </c>
      <c r="C31" s="601"/>
      <c r="D31" s="579" t="s">
        <v>162</v>
      </c>
      <c r="E31" s="344">
        <v>0</v>
      </c>
      <c r="F31" s="31"/>
      <c r="G31" s="221"/>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31"/>
      <c r="AK31" s="231"/>
      <c r="AL31" s="231"/>
      <c r="AM31" s="231"/>
      <c r="AN31" s="231"/>
      <c r="AO31" s="231"/>
      <c r="AP31" s="231"/>
      <c r="AQ31" s="32"/>
      <c r="AR31" s="32"/>
      <c r="AS31" s="32"/>
      <c r="AT31" s="32"/>
      <c r="AU31" s="32"/>
      <c r="AV31" s="32"/>
      <c r="AW31" s="32"/>
      <c r="AX31" s="32"/>
      <c r="AY31" s="32"/>
      <c r="AZ31" s="32"/>
      <c r="BA31" s="32"/>
      <c r="BB31" s="32"/>
      <c r="BC31" s="32"/>
      <c r="BD31" s="32"/>
      <c r="BE31" s="32"/>
      <c r="BF31" s="32"/>
      <c r="BG31" s="32"/>
      <c r="BH31" s="32"/>
      <c r="BI31" s="32"/>
      <c r="BJ31" s="33"/>
      <c r="BK31" s="33"/>
      <c r="BL31" s="33"/>
    </row>
    <row r="32" spans="1:64" s="34" customFormat="1" ht="15.5" thickTop="1" thickBot="1" x14ac:dyDescent="0.4">
      <c r="A32" s="603"/>
      <c r="B32" s="601" t="s">
        <v>155</v>
      </c>
      <c r="C32" s="601"/>
      <c r="D32" s="579" t="s">
        <v>162</v>
      </c>
      <c r="E32" s="344">
        <v>100</v>
      </c>
      <c r="F32" s="31"/>
      <c r="G32" s="221"/>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31"/>
      <c r="AK32" s="231"/>
      <c r="AL32" s="231"/>
      <c r="AM32" s="231"/>
      <c r="AN32" s="231"/>
      <c r="AO32" s="231"/>
      <c r="AP32" s="231"/>
      <c r="AQ32" s="32"/>
      <c r="AR32" s="32"/>
      <c r="AS32" s="32"/>
      <c r="AT32" s="32"/>
      <c r="AU32" s="32"/>
      <c r="AV32" s="32"/>
      <c r="AW32" s="32"/>
      <c r="AX32" s="32"/>
      <c r="AY32" s="32"/>
      <c r="AZ32" s="32"/>
      <c r="BA32" s="32"/>
      <c r="BB32" s="32"/>
      <c r="BC32" s="32"/>
      <c r="BD32" s="32"/>
      <c r="BE32" s="32"/>
      <c r="BF32" s="32"/>
      <c r="BG32" s="32"/>
      <c r="BH32" s="32"/>
      <c r="BI32" s="32"/>
      <c r="BJ32" s="33"/>
      <c r="BK32" s="33"/>
      <c r="BL32" s="33"/>
    </row>
    <row r="33" spans="1:64" s="34" customFormat="1" ht="15.5" thickTop="1" thickBot="1" x14ac:dyDescent="0.4">
      <c r="A33" s="603"/>
      <c r="B33" s="601" t="s">
        <v>177</v>
      </c>
      <c r="C33" s="601"/>
      <c r="D33" s="579" t="s">
        <v>162</v>
      </c>
      <c r="E33" s="344">
        <v>0</v>
      </c>
      <c r="F33" s="31"/>
      <c r="G33" s="221"/>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31"/>
      <c r="AK33" s="231"/>
      <c r="AL33" s="231"/>
      <c r="AM33" s="231"/>
      <c r="AN33" s="231"/>
      <c r="AO33" s="231"/>
      <c r="AP33" s="231"/>
      <c r="AQ33" s="32"/>
      <c r="AR33" s="32"/>
      <c r="AS33" s="32"/>
      <c r="AT33" s="32"/>
      <c r="AU33" s="32"/>
      <c r="AV33" s="32"/>
      <c r="AW33" s="32"/>
      <c r="AX33" s="32"/>
      <c r="AY33" s="32"/>
      <c r="AZ33" s="32"/>
      <c r="BA33" s="32"/>
      <c r="BB33" s="32"/>
      <c r="BC33" s="32"/>
      <c r="BD33" s="32"/>
      <c r="BE33" s="32"/>
      <c r="BF33" s="32"/>
      <c r="BG33" s="32"/>
      <c r="BH33" s="32"/>
      <c r="BI33" s="32"/>
      <c r="BJ33" s="33"/>
      <c r="BK33" s="33"/>
      <c r="BL33" s="33"/>
    </row>
    <row r="34" spans="1:64" s="34" customFormat="1" ht="15.5" thickTop="1" thickBot="1" x14ac:dyDescent="0.4">
      <c r="A34" s="603"/>
      <c r="B34" s="601" t="s">
        <v>176</v>
      </c>
      <c r="C34" s="601"/>
      <c r="D34" s="579" t="s">
        <v>162</v>
      </c>
      <c r="E34" s="344">
        <v>75</v>
      </c>
      <c r="F34" s="31"/>
      <c r="G34" s="221"/>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31"/>
      <c r="AK34" s="231"/>
      <c r="AL34" s="231"/>
      <c r="AM34" s="231"/>
      <c r="AN34" s="231"/>
      <c r="AO34" s="231"/>
      <c r="AP34" s="231"/>
      <c r="AQ34" s="32"/>
      <c r="AR34" s="32"/>
      <c r="AS34" s="32"/>
      <c r="AT34" s="32"/>
      <c r="AU34" s="32"/>
      <c r="AV34" s="32"/>
      <c r="AW34" s="32"/>
      <c r="AX34" s="32"/>
      <c r="AY34" s="32"/>
      <c r="AZ34" s="32"/>
      <c r="BA34" s="32"/>
      <c r="BB34" s="32"/>
      <c r="BC34" s="32"/>
      <c r="BD34" s="32"/>
      <c r="BE34" s="32"/>
      <c r="BF34" s="32"/>
      <c r="BG34" s="32"/>
      <c r="BH34" s="32"/>
      <c r="BI34" s="32"/>
      <c r="BJ34" s="33"/>
      <c r="BK34" s="33"/>
      <c r="BL34" s="33"/>
    </row>
    <row r="35" spans="1:64" s="34" customFormat="1" ht="15.5" thickTop="1" thickBot="1" x14ac:dyDescent="0.4">
      <c r="A35" s="603"/>
      <c r="B35" s="601" t="s">
        <v>158</v>
      </c>
      <c r="C35" s="601"/>
      <c r="D35" s="579" t="s">
        <v>162</v>
      </c>
      <c r="E35" s="344">
        <v>150</v>
      </c>
      <c r="F35" s="31"/>
      <c r="G35" s="221"/>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31"/>
      <c r="AK35" s="231"/>
      <c r="AL35" s="231"/>
      <c r="AM35" s="231"/>
      <c r="AN35" s="231"/>
      <c r="AO35" s="231"/>
      <c r="AP35" s="231"/>
      <c r="AQ35" s="32"/>
      <c r="AR35" s="32"/>
      <c r="AS35" s="32"/>
      <c r="AT35" s="32"/>
      <c r="AU35" s="32"/>
      <c r="AV35" s="32"/>
      <c r="AW35" s="32"/>
      <c r="AX35" s="32"/>
      <c r="AY35" s="32"/>
      <c r="AZ35" s="32"/>
      <c r="BA35" s="32"/>
      <c r="BB35" s="32"/>
      <c r="BC35" s="32"/>
      <c r="BD35" s="32"/>
      <c r="BE35" s="32"/>
      <c r="BF35" s="32"/>
      <c r="BG35" s="32"/>
      <c r="BH35" s="32"/>
      <c r="BI35" s="32"/>
      <c r="BJ35" s="33"/>
      <c r="BK35" s="33"/>
      <c r="BL35" s="33"/>
    </row>
    <row r="36" spans="1:64" s="34" customFormat="1" ht="15.5" thickTop="1" thickBot="1" x14ac:dyDescent="0.4">
      <c r="A36" s="603"/>
      <c r="B36" s="601" t="s">
        <v>156</v>
      </c>
      <c r="C36" s="601"/>
      <c r="D36" s="579" t="s">
        <v>162</v>
      </c>
      <c r="E36" s="344">
        <v>50</v>
      </c>
      <c r="F36" s="31"/>
      <c r="G36" s="221"/>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31"/>
      <c r="AK36" s="231"/>
      <c r="AL36" s="231"/>
      <c r="AM36" s="231"/>
      <c r="AN36" s="231"/>
      <c r="AO36" s="231"/>
      <c r="AP36" s="231"/>
      <c r="AQ36" s="32"/>
      <c r="AR36" s="32"/>
      <c r="AS36" s="32"/>
      <c r="AT36" s="32"/>
      <c r="AU36" s="32"/>
      <c r="AV36" s="32"/>
      <c r="AW36" s="32"/>
      <c r="AX36" s="32"/>
      <c r="AY36" s="32"/>
      <c r="AZ36" s="32"/>
      <c r="BA36" s="32"/>
      <c r="BB36" s="32"/>
      <c r="BC36" s="32"/>
      <c r="BD36" s="32"/>
      <c r="BE36" s="32"/>
      <c r="BF36" s="32"/>
      <c r="BG36" s="32"/>
      <c r="BH36" s="32"/>
      <c r="BI36" s="32"/>
      <c r="BJ36" s="33"/>
      <c r="BK36" s="33"/>
      <c r="BL36" s="33"/>
    </row>
    <row r="37" spans="1:64" s="34" customFormat="1" ht="15.5" thickTop="1" thickBot="1" x14ac:dyDescent="0.4">
      <c r="A37" s="603"/>
      <c r="B37" s="601" t="s">
        <v>157</v>
      </c>
      <c r="C37" s="601"/>
      <c r="D37" s="579" t="s">
        <v>162</v>
      </c>
      <c r="E37" s="344">
        <v>0</v>
      </c>
      <c r="F37" s="31"/>
      <c r="G37" s="221"/>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31"/>
      <c r="AK37" s="231"/>
      <c r="AL37" s="231"/>
      <c r="AM37" s="231"/>
      <c r="AN37" s="231"/>
      <c r="AO37" s="231"/>
      <c r="AP37" s="231"/>
      <c r="AQ37" s="32"/>
      <c r="AR37" s="32"/>
      <c r="AS37" s="32"/>
      <c r="AT37" s="32"/>
      <c r="AU37" s="32"/>
      <c r="AV37" s="32"/>
      <c r="AW37" s="32"/>
      <c r="AX37" s="32"/>
      <c r="AY37" s="32"/>
      <c r="AZ37" s="32"/>
      <c r="BA37" s="32"/>
      <c r="BB37" s="32"/>
      <c r="BC37" s="32"/>
      <c r="BD37" s="32"/>
      <c r="BE37" s="32"/>
      <c r="BF37" s="32"/>
      <c r="BG37" s="32"/>
      <c r="BH37" s="32"/>
      <c r="BI37" s="32"/>
      <c r="BJ37" s="33"/>
      <c r="BK37" s="33"/>
      <c r="BL37" s="33"/>
    </row>
    <row r="38" spans="1:64" s="34" customFormat="1" ht="30" thickTop="1" thickBot="1" x14ac:dyDescent="0.4">
      <c r="A38" s="603"/>
      <c r="B38" s="601" t="s">
        <v>160</v>
      </c>
      <c r="C38" s="601"/>
      <c r="D38" s="579" t="s">
        <v>162</v>
      </c>
      <c r="E38" s="344">
        <v>200</v>
      </c>
      <c r="F38" s="31"/>
      <c r="G38" s="221"/>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31"/>
      <c r="AK38" s="231"/>
      <c r="AL38" s="231"/>
      <c r="AM38" s="231"/>
      <c r="AN38" s="231"/>
      <c r="AO38" s="231"/>
      <c r="AP38" s="231"/>
      <c r="AQ38" s="32"/>
      <c r="AR38" s="32"/>
      <c r="AS38" s="32"/>
      <c r="AT38" s="32"/>
      <c r="AU38" s="32"/>
      <c r="AV38" s="32"/>
      <c r="AW38" s="32"/>
      <c r="AX38" s="32"/>
      <c r="AY38" s="32"/>
      <c r="AZ38" s="32"/>
      <c r="BA38" s="32"/>
      <c r="BB38" s="32"/>
      <c r="BC38" s="32"/>
      <c r="BD38" s="32"/>
      <c r="BE38" s="32"/>
      <c r="BF38" s="32"/>
      <c r="BG38" s="32"/>
      <c r="BH38" s="32"/>
      <c r="BI38" s="32"/>
      <c r="BJ38" s="33"/>
      <c r="BK38" s="33"/>
      <c r="BL38" s="33"/>
    </row>
    <row r="39" spans="1:64" s="34" customFormat="1" ht="15.5" thickTop="1" thickBot="1" x14ac:dyDescent="0.4">
      <c r="A39" s="603"/>
      <c r="B39" s="601" t="s">
        <v>180</v>
      </c>
      <c r="C39" s="601"/>
      <c r="D39" s="579" t="s">
        <v>162</v>
      </c>
      <c r="E39" s="344">
        <v>0</v>
      </c>
      <c r="F39" s="539" t="s">
        <v>163</v>
      </c>
      <c r="G39" s="221"/>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31"/>
      <c r="AK39" s="231"/>
      <c r="AL39" s="231"/>
      <c r="AM39" s="231"/>
      <c r="AN39" s="231"/>
      <c r="AO39" s="231"/>
      <c r="AP39" s="231"/>
      <c r="AQ39" s="32"/>
      <c r="AR39" s="32"/>
      <c r="AS39" s="32"/>
      <c r="AT39" s="32"/>
      <c r="AU39" s="32"/>
      <c r="AV39" s="32"/>
      <c r="AW39" s="32"/>
      <c r="AX39" s="32"/>
      <c r="AY39" s="32"/>
      <c r="AZ39" s="32"/>
      <c r="BA39" s="32"/>
      <c r="BB39" s="32"/>
      <c r="BC39" s="32"/>
      <c r="BD39" s="32"/>
      <c r="BE39" s="32"/>
      <c r="BF39" s="32"/>
      <c r="BG39" s="32"/>
      <c r="BH39" s="32"/>
      <c r="BI39" s="32"/>
      <c r="BJ39" s="33"/>
      <c r="BK39" s="33"/>
      <c r="BL39" s="33"/>
    </row>
    <row r="40" spans="1:64" s="34" customFormat="1" ht="30" thickTop="1" thickBot="1" x14ac:dyDescent="0.4">
      <c r="A40" s="603"/>
      <c r="B40" s="601" t="s">
        <v>265</v>
      </c>
      <c r="C40" s="601"/>
      <c r="D40" s="604"/>
      <c r="E40" s="603"/>
      <c r="F40" s="540">
        <f>SUM(E28:E39)</f>
        <v>900</v>
      </c>
      <c r="G40" s="221"/>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31"/>
      <c r="AK40" s="231"/>
      <c r="AL40" s="231"/>
      <c r="AM40" s="231"/>
      <c r="AN40" s="231"/>
      <c r="AO40" s="231"/>
      <c r="AP40" s="231"/>
      <c r="AQ40" s="32"/>
      <c r="AR40" s="32"/>
      <c r="AS40" s="32"/>
      <c r="AT40" s="32"/>
      <c r="AU40" s="32"/>
      <c r="AV40" s="32"/>
      <c r="AW40" s="32"/>
      <c r="AX40" s="32"/>
      <c r="AY40" s="32"/>
      <c r="AZ40" s="32"/>
      <c r="BA40" s="32"/>
      <c r="BB40" s="32"/>
      <c r="BC40" s="32"/>
      <c r="BD40" s="32"/>
      <c r="BE40" s="32"/>
      <c r="BF40" s="32"/>
      <c r="BG40" s="32"/>
      <c r="BH40" s="32"/>
      <c r="BI40" s="32"/>
      <c r="BJ40" s="33"/>
      <c r="BK40" s="33"/>
      <c r="BL40" s="33"/>
    </row>
    <row r="41" spans="1:64" ht="16.5" customHeight="1" thickTop="1" thickBot="1" x14ac:dyDescent="0.4">
      <c r="A41" s="569"/>
      <c r="B41" s="601" t="s">
        <v>266</v>
      </c>
      <c r="C41" s="601"/>
      <c r="D41" s="524"/>
      <c r="E41" s="577"/>
      <c r="F41" s="541">
        <f>F18-SUM($E$28:$E$39)</f>
        <v>-780</v>
      </c>
    </row>
    <row r="42" spans="1:64" ht="29.4" customHeight="1" thickTop="1" thickBot="1" x14ac:dyDescent="0.4">
      <c r="A42" s="569"/>
      <c r="B42" s="601" t="s">
        <v>387</v>
      </c>
      <c r="C42" s="601"/>
      <c r="D42" s="524"/>
      <c r="E42" s="577"/>
      <c r="F42" s="542">
        <f>-F40+F22</f>
        <v>420</v>
      </c>
    </row>
    <row r="43" spans="1:64" s="493" customFormat="1" ht="44.5" thickTop="1" thickBot="1" x14ac:dyDescent="0.4">
      <c r="A43" s="593"/>
      <c r="B43" s="594" t="s">
        <v>385</v>
      </c>
      <c r="C43" s="605">
        <v>0.75</v>
      </c>
      <c r="D43" s="606" t="s">
        <v>386</v>
      </c>
      <c r="E43" s="593"/>
      <c r="F43" s="543">
        <f>IF(+F42&gt;0, +F42*C43,0)</f>
        <v>315</v>
      </c>
      <c r="G43" s="488"/>
      <c r="H43" s="489"/>
      <c r="I43" s="489"/>
      <c r="J43" s="489"/>
      <c r="K43" s="489"/>
      <c r="L43" s="489"/>
      <c r="M43" s="489"/>
      <c r="N43" s="489"/>
      <c r="O43" s="489"/>
      <c r="P43" s="489"/>
      <c r="Q43" s="489"/>
      <c r="R43" s="489"/>
      <c r="S43" s="489"/>
      <c r="T43" s="489"/>
      <c r="U43" s="489"/>
      <c r="V43" s="489"/>
      <c r="W43" s="489"/>
      <c r="X43" s="489"/>
      <c r="Y43" s="489"/>
      <c r="Z43" s="489"/>
      <c r="AA43" s="489"/>
      <c r="AB43" s="489"/>
      <c r="AC43" s="489"/>
      <c r="AD43" s="489"/>
      <c r="AE43" s="489"/>
      <c r="AF43" s="489"/>
      <c r="AG43" s="489"/>
      <c r="AH43" s="489"/>
      <c r="AI43" s="489"/>
      <c r="AJ43" s="490"/>
      <c r="AK43" s="490"/>
      <c r="AL43" s="490"/>
      <c r="AM43" s="490"/>
      <c r="AN43" s="490"/>
      <c r="AO43" s="490"/>
      <c r="AP43" s="490"/>
      <c r="AQ43" s="491"/>
      <c r="AR43" s="491"/>
      <c r="AS43" s="491"/>
      <c r="AT43" s="491"/>
      <c r="AU43" s="491"/>
      <c r="AV43" s="491"/>
      <c r="AW43" s="492"/>
      <c r="AX43" s="492"/>
      <c r="AY43" s="492"/>
      <c r="AZ43" s="492"/>
      <c r="BA43" s="492"/>
      <c r="BB43" s="492"/>
      <c r="BC43" s="492"/>
      <c r="BD43" s="492"/>
      <c r="BE43" s="492"/>
      <c r="BF43" s="492"/>
      <c r="BG43" s="492"/>
      <c r="BH43" s="492"/>
      <c r="BI43" s="492"/>
    </row>
    <row r="44" spans="1:64" ht="15" thickTop="1" x14ac:dyDescent="0.35">
      <c r="A44" s="569"/>
      <c r="B44" s="607" t="str">
        <f>IF(+F42&lt;0," Household expenses need to be reduced or higer income to be sought!", "Household income covers all expenses")</f>
        <v>Household income covers all expenses</v>
      </c>
      <c r="C44" s="608"/>
      <c r="D44" s="609"/>
      <c r="E44" s="610"/>
      <c r="F44" s="544"/>
    </row>
    <row r="45" spans="1:64" x14ac:dyDescent="0.35">
      <c r="A45" s="569"/>
      <c r="B45" s="582"/>
      <c r="C45" s="582"/>
      <c r="D45" s="598"/>
      <c r="E45" s="599"/>
      <c r="F45" s="532"/>
    </row>
    <row r="46" spans="1:64" x14ac:dyDescent="0.35">
      <c r="A46" s="569"/>
      <c r="B46" s="575" t="s">
        <v>181</v>
      </c>
      <c r="C46" s="582"/>
      <c r="D46" s="576"/>
      <c r="E46" s="528" t="s">
        <v>147</v>
      </c>
      <c r="F46" s="532"/>
    </row>
    <row r="47" spans="1:64" ht="15" thickBot="1" x14ac:dyDescent="0.4">
      <c r="A47" s="569"/>
      <c r="B47" s="611"/>
      <c r="C47" s="582"/>
      <c r="D47" s="576"/>
      <c r="E47" s="528"/>
      <c r="F47" s="532"/>
    </row>
    <row r="48" spans="1:64" ht="30" thickTop="1" thickBot="1" x14ac:dyDescent="0.4">
      <c r="A48" s="569"/>
      <c r="B48" s="601" t="s">
        <v>164</v>
      </c>
      <c r="C48" s="612" t="s">
        <v>292</v>
      </c>
      <c r="D48" s="579" t="s">
        <v>293</v>
      </c>
      <c r="E48" s="516"/>
      <c r="F48" s="533"/>
    </row>
    <row r="49" spans="1:61" ht="15.75" customHeight="1" thickTop="1" thickBot="1" x14ac:dyDescent="0.4">
      <c r="A49" s="569"/>
      <c r="B49" s="601" t="s">
        <v>178</v>
      </c>
      <c r="C49" s="573"/>
      <c r="D49" s="579" t="s">
        <v>149</v>
      </c>
      <c r="E49" s="344">
        <v>0</v>
      </c>
      <c r="F49" s="532"/>
    </row>
    <row r="50" spans="1:61" ht="15.5" thickTop="1" thickBot="1" x14ac:dyDescent="0.4">
      <c r="A50" s="569"/>
      <c r="B50" s="601" t="s">
        <v>179</v>
      </c>
      <c r="C50" s="573"/>
      <c r="D50" s="579" t="s">
        <v>149</v>
      </c>
      <c r="E50" s="344">
        <v>0</v>
      </c>
      <c r="F50" s="532"/>
    </row>
    <row r="51" spans="1:61" ht="15.5" thickTop="1" thickBot="1" x14ac:dyDescent="0.4">
      <c r="A51" s="569"/>
      <c r="B51" s="601" t="s">
        <v>165</v>
      </c>
      <c r="C51" s="601"/>
      <c r="D51" s="579" t="s">
        <v>162</v>
      </c>
      <c r="E51" s="344">
        <v>0</v>
      </c>
      <c r="F51" s="532"/>
    </row>
    <row r="52" spans="1:61" ht="15.5" thickTop="1" thickBot="1" x14ac:dyDescent="0.4">
      <c r="A52" s="569"/>
      <c r="B52" s="601" t="s">
        <v>268</v>
      </c>
      <c r="C52" s="573"/>
      <c r="D52" s="579" t="s">
        <v>162</v>
      </c>
      <c r="E52" s="344">
        <v>3000</v>
      </c>
      <c r="F52" s="532"/>
    </row>
    <row r="53" spans="1:61" ht="40" thickTop="1" thickBot="1" x14ac:dyDescent="0.4">
      <c r="A53" s="569"/>
      <c r="B53" s="613" t="s">
        <v>367</v>
      </c>
      <c r="C53" s="614"/>
      <c r="D53" s="579" t="s">
        <v>162</v>
      </c>
      <c r="E53" s="344">
        <v>600</v>
      </c>
      <c r="F53" s="545" t="s">
        <v>163</v>
      </c>
    </row>
    <row r="54" spans="1:61" ht="27" thickTop="1" thickBot="1" x14ac:dyDescent="0.4">
      <c r="A54" s="569"/>
      <c r="B54" s="613" t="s">
        <v>270</v>
      </c>
      <c r="C54" s="613"/>
      <c r="D54" s="572"/>
      <c r="E54" s="577"/>
      <c r="F54" s="546">
        <f>E52-E53</f>
        <v>2400</v>
      </c>
    </row>
    <row r="55" spans="1:61" ht="15.5" thickTop="1" thickBot="1" x14ac:dyDescent="0.4">
      <c r="A55" s="569"/>
      <c r="B55" s="601" t="s">
        <v>267</v>
      </c>
      <c r="C55" s="601"/>
      <c r="D55" s="579" t="s">
        <v>269</v>
      </c>
      <c r="E55" s="277">
        <v>0</v>
      </c>
      <c r="F55" s="532"/>
    </row>
    <row r="56" spans="1:61" ht="15" thickTop="1" x14ac:dyDescent="0.35">
      <c r="A56" s="569"/>
      <c r="B56" s="573"/>
      <c r="C56" s="573"/>
      <c r="D56" s="598"/>
      <c r="E56" s="599"/>
      <c r="F56" s="532"/>
    </row>
    <row r="57" spans="1:61" s="38" customFormat="1" ht="26" x14ac:dyDescent="0.35">
      <c r="A57" s="615"/>
      <c r="B57" s="616" t="s">
        <v>361</v>
      </c>
      <c r="C57" s="617" t="s">
        <v>283</v>
      </c>
      <c r="D57" s="618"/>
      <c r="E57" s="619" t="s">
        <v>362</v>
      </c>
      <c r="F57" s="547"/>
      <c r="G57" s="219"/>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c r="AG57" s="223"/>
      <c r="AH57" s="223"/>
      <c r="AI57" s="223"/>
      <c r="AJ57" s="232"/>
      <c r="AK57" s="232"/>
      <c r="AL57" s="232"/>
      <c r="AM57" s="232"/>
      <c r="AN57" s="232"/>
      <c r="AO57" s="232"/>
      <c r="AP57" s="232"/>
      <c r="AQ57" s="36"/>
      <c r="AR57" s="36"/>
      <c r="AS57" s="36"/>
      <c r="AT57" s="36"/>
      <c r="AU57" s="36"/>
      <c r="AV57" s="36"/>
      <c r="AW57" s="37"/>
      <c r="AX57" s="37"/>
      <c r="AY57" s="37"/>
      <c r="AZ57" s="37"/>
      <c r="BA57" s="37"/>
      <c r="BB57" s="37"/>
      <c r="BC57" s="37"/>
      <c r="BD57" s="37"/>
      <c r="BE57" s="37"/>
      <c r="BF57" s="37"/>
      <c r="BG57" s="37"/>
      <c r="BH57" s="37"/>
      <c r="BI57" s="37"/>
    </row>
    <row r="58" spans="1:61" ht="15" thickBot="1" x14ac:dyDescent="0.4">
      <c r="A58" s="569"/>
      <c r="B58" s="601"/>
      <c r="C58" s="620" t="s">
        <v>147</v>
      </c>
      <c r="D58" s="618"/>
      <c r="E58" s="602" t="s">
        <v>147</v>
      </c>
      <c r="F58" s="548" t="s">
        <v>163</v>
      </c>
    </row>
    <row r="59" spans="1:61" ht="30" thickTop="1" thickBot="1" x14ac:dyDescent="0.4">
      <c r="A59" s="569"/>
      <c r="B59" s="616" t="s">
        <v>370</v>
      </c>
      <c r="C59" s="518">
        <f>SUM(C60:C64)</f>
        <v>0</v>
      </c>
      <c r="D59" s="572"/>
      <c r="E59" s="577"/>
      <c r="F59" s="549">
        <f>SUM(E60:E64)</f>
        <v>600</v>
      </c>
    </row>
    <row r="60" spans="1:61" ht="15.5" thickTop="1" thickBot="1" x14ac:dyDescent="0.4">
      <c r="A60" s="569"/>
      <c r="B60" s="621" t="s">
        <v>199</v>
      </c>
      <c r="C60" s="519">
        <v>0</v>
      </c>
      <c r="D60" s="579" t="s">
        <v>162</v>
      </c>
      <c r="E60" s="344">
        <v>0</v>
      </c>
      <c r="F60" s="536"/>
    </row>
    <row r="61" spans="1:61" ht="15.5" thickTop="1" thickBot="1" x14ac:dyDescent="0.4">
      <c r="A61" s="569"/>
      <c r="B61" s="621" t="s">
        <v>166</v>
      </c>
      <c r="C61" s="481">
        <v>0</v>
      </c>
      <c r="D61" s="579" t="s">
        <v>162</v>
      </c>
      <c r="E61" s="344">
        <v>0</v>
      </c>
      <c r="F61" s="536"/>
    </row>
    <row r="62" spans="1:61" ht="15.5" thickTop="1" thickBot="1" x14ac:dyDescent="0.4">
      <c r="A62" s="569"/>
      <c r="B62" s="621" t="s">
        <v>200</v>
      </c>
      <c r="C62" s="481">
        <v>0</v>
      </c>
      <c r="D62" s="579" t="s">
        <v>162</v>
      </c>
      <c r="E62" s="344">
        <v>600</v>
      </c>
      <c r="F62" s="536"/>
    </row>
    <row r="63" spans="1:61" ht="15.5" thickTop="1" thickBot="1" x14ac:dyDescent="0.4">
      <c r="A63" s="569"/>
      <c r="B63" s="621" t="s">
        <v>167</v>
      </c>
      <c r="C63" s="481">
        <v>0</v>
      </c>
      <c r="D63" s="579" t="s">
        <v>162</v>
      </c>
      <c r="E63" s="344">
        <v>0</v>
      </c>
      <c r="F63" s="536"/>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c r="AR63"/>
      <c r="AS63"/>
      <c r="AT63"/>
      <c r="AU63"/>
      <c r="AV63"/>
      <c r="AW63"/>
      <c r="AX63"/>
      <c r="AY63"/>
      <c r="AZ63"/>
      <c r="BA63"/>
      <c r="BB63"/>
      <c r="BC63"/>
      <c r="BD63"/>
      <c r="BE63"/>
      <c r="BF63"/>
      <c r="BG63"/>
      <c r="BH63"/>
      <c r="BI63"/>
    </row>
    <row r="64" spans="1:61" ht="15.5" thickTop="1" thickBot="1" x14ac:dyDescent="0.4">
      <c r="A64" s="569"/>
      <c r="B64" s="621" t="s">
        <v>168</v>
      </c>
      <c r="C64" s="481">
        <v>0</v>
      </c>
      <c r="D64" s="579" t="s">
        <v>162</v>
      </c>
      <c r="E64" s="344">
        <v>0</v>
      </c>
      <c r="F64" s="536"/>
      <c r="G64" s="218"/>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c r="AR64"/>
      <c r="AS64"/>
      <c r="AT64"/>
      <c r="AU64"/>
      <c r="AV64"/>
      <c r="AW64"/>
      <c r="AX64"/>
      <c r="AY64"/>
      <c r="AZ64"/>
      <c r="BA64"/>
      <c r="BB64"/>
      <c r="BC64"/>
      <c r="BD64"/>
      <c r="BE64"/>
      <c r="BF64"/>
      <c r="BG64"/>
      <c r="BH64"/>
      <c r="BI64"/>
    </row>
    <row r="65" spans="1:61" ht="30" thickTop="1" thickBot="1" x14ac:dyDescent="0.4">
      <c r="A65" s="569"/>
      <c r="B65" s="622" t="s">
        <v>372</v>
      </c>
      <c r="C65" s="508">
        <f>SUM(C66:C68)</f>
        <v>0</v>
      </c>
      <c r="D65" s="579" t="s">
        <v>163</v>
      </c>
      <c r="E65" s="577">
        <f>SUM(E69)</f>
        <v>0</v>
      </c>
      <c r="F65" s="549">
        <f>SUM(E66:E68)</f>
        <v>0</v>
      </c>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c r="AR65"/>
      <c r="AS65"/>
      <c r="AT65"/>
      <c r="AU65"/>
      <c r="AV65"/>
      <c r="AW65"/>
      <c r="AX65"/>
      <c r="AY65"/>
      <c r="AZ65"/>
      <c r="BA65"/>
      <c r="BB65"/>
      <c r="BC65"/>
      <c r="BD65"/>
      <c r="BE65"/>
      <c r="BF65"/>
      <c r="BG65"/>
      <c r="BH65"/>
      <c r="BI65"/>
    </row>
    <row r="66" spans="1:61" ht="15.5" thickTop="1" thickBot="1" x14ac:dyDescent="0.4">
      <c r="A66" s="569"/>
      <c r="B66" s="621" t="s">
        <v>201</v>
      </c>
      <c r="C66" s="481">
        <v>0</v>
      </c>
      <c r="D66" s="579" t="s">
        <v>162</v>
      </c>
      <c r="E66" s="344">
        <v>0</v>
      </c>
      <c r="F66" s="536"/>
      <c r="G66" s="218"/>
      <c r="H66" s="218"/>
      <c r="I66" s="218"/>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c r="AR66"/>
      <c r="AS66"/>
      <c r="AT66"/>
      <c r="AU66"/>
      <c r="AV66"/>
      <c r="AW66"/>
      <c r="AX66"/>
      <c r="AY66"/>
      <c r="AZ66"/>
      <c r="BA66"/>
      <c r="BB66"/>
      <c r="BC66"/>
      <c r="BD66"/>
      <c r="BE66"/>
      <c r="BF66"/>
      <c r="BG66"/>
      <c r="BH66"/>
      <c r="BI66"/>
    </row>
    <row r="67" spans="1:61" ht="15.5" thickTop="1" thickBot="1" x14ac:dyDescent="0.4">
      <c r="A67" s="569"/>
      <c r="B67" s="621" t="s">
        <v>203</v>
      </c>
      <c r="C67" s="481">
        <v>0</v>
      </c>
      <c r="D67" s="579" t="s">
        <v>162</v>
      </c>
      <c r="E67" s="344">
        <v>0</v>
      </c>
      <c r="F67" s="536"/>
      <c r="G67" s="218"/>
      <c r="H67" s="218"/>
      <c r="I67" s="218"/>
      <c r="J67" s="218"/>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c r="AR67"/>
      <c r="AS67"/>
      <c r="AT67"/>
      <c r="AU67"/>
      <c r="AV67"/>
      <c r="AW67"/>
      <c r="AX67"/>
      <c r="AY67"/>
      <c r="AZ67"/>
      <c r="BA67"/>
      <c r="BB67"/>
      <c r="BC67"/>
      <c r="BD67"/>
      <c r="BE67"/>
      <c r="BF67"/>
      <c r="BG67"/>
      <c r="BH67"/>
      <c r="BI67"/>
    </row>
    <row r="68" spans="1:61" ht="15.5" thickTop="1" thickBot="1" x14ac:dyDescent="0.4">
      <c r="A68" s="569"/>
      <c r="B68" s="621" t="s">
        <v>360</v>
      </c>
      <c r="C68" s="481">
        <v>0</v>
      </c>
      <c r="D68" s="579" t="s">
        <v>162</v>
      </c>
      <c r="E68" s="344">
        <v>0</v>
      </c>
      <c r="F68" s="536"/>
      <c r="G68" s="218"/>
      <c r="H68" s="218"/>
      <c r="I68" s="218"/>
      <c r="J68" s="218"/>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c r="AO68" s="218"/>
      <c r="AP68" s="218"/>
      <c r="AQ68"/>
      <c r="AR68"/>
      <c r="AS68"/>
      <c r="AT68"/>
      <c r="AU68"/>
      <c r="AV68"/>
      <c r="AW68"/>
      <c r="AX68"/>
      <c r="AY68"/>
      <c r="AZ68"/>
      <c r="BA68"/>
      <c r="BB68"/>
      <c r="BC68"/>
      <c r="BD68"/>
      <c r="BE68"/>
      <c r="BF68"/>
      <c r="BG68"/>
      <c r="BH68"/>
      <c r="BI68"/>
    </row>
    <row r="69" spans="1:61" ht="15.5" thickTop="1" thickBot="1" x14ac:dyDescent="0.4">
      <c r="A69" s="569"/>
      <c r="B69" s="623" t="s">
        <v>371</v>
      </c>
      <c r="C69" s="508">
        <f>SUM(C70:C72)</f>
        <v>0</v>
      </c>
      <c r="D69" s="624" t="s">
        <v>163</v>
      </c>
      <c r="E69" s="577"/>
      <c r="F69" s="549">
        <f>SUM(E70:E73)</f>
        <v>300</v>
      </c>
      <c r="G69" s="218"/>
      <c r="H69" s="218"/>
      <c r="I69" s="218"/>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c r="AR69"/>
      <c r="AS69"/>
      <c r="AT69"/>
      <c r="AU69"/>
      <c r="AV69"/>
      <c r="AW69"/>
      <c r="AX69"/>
      <c r="AY69"/>
      <c r="AZ69"/>
      <c r="BA69"/>
      <c r="BB69"/>
      <c r="BC69"/>
      <c r="BD69"/>
      <c r="BE69"/>
      <c r="BF69"/>
      <c r="BG69"/>
      <c r="BH69"/>
      <c r="BI69"/>
    </row>
    <row r="70" spans="1:61" ht="15.5" thickTop="1" thickBot="1" x14ac:dyDescent="0.4">
      <c r="A70" s="569"/>
      <c r="B70" s="621" t="s">
        <v>202</v>
      </c>
      <c r="C70" s="481">
        <v>0</v>
      </c>
      <c r="D70" s="579" t="s">
        <v>162</v>
      </c>
      <c r="E70" s="344">
        <v>0</v>
      </c>
      <c r="F70" s="532"/>
      <c r="G70" s="218"/>
      <c r="H70" s="218"/>
      <c r="I70" s="218"/>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c r="AO70" s="218"/>
      <c r="AP70" s="218"/>
      <c r="AQ70"/>
      <c r="AR70"/>
      <c r="AS70"/>
      <c r="AT70"/>
      <c r="AU70"/>
      <c r="AV70"/>
      <c r="AW70"/>
      <c r="AX70"/>
      <c r="AY70"/>
      <c r="AZ70"/>
      <c r="BA70"/>
      <c r="BB70"/>
      <c r="BC70"/>
      <c r="BD70"/>
      <c r="BE70"/>
      <c r="BF70"/>
      <c r="BG70"/>
      <c r="BH70"/>
      <c r="BI70"/>
    </row>
    <row r="71" spans="1:61" ht="15.5" thickTop="1" thickBot="1" x14ac:dyDescent="0.4">
      <c r="A71" s="569"/>
      <c r="B71" s="621" t="s">
        <v>5</v>
      </c>
      <c r="C71" s="481">
        <v>0</v>
      </c>
      <c r="D71" s="579" t="s">
        <v>162</v>
      </c>
      <c r="E71" s="344">
        <v>300</v>
      </c>
      <c r="F71" s="532"/>
      <c r="G71" s="218"/>
      <c r="H71" s="218"/>
      <c r="I71" s="218"/>
      <c r="J71" s="218"/>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c r="AN71" s="218"/>
      <c r="AO71" s="218"/>
      <c r="AP71" s="218"/>
      <c r="AQ71"/>
      <c r="AR71"/>
      <c r="AS71"/>
      <c r="AT71"/>
      <c r="AU71"/>
      <c r="AV71"/>
      <c r="AW71"/>
      <c r="AX71"/>
      <c r="AY71"/>
      <c r="AZ71"/>
      <c r="BA71"/>
      <c r="BB71"/>
      <c r="BC71"/>
      <c r="BD71"/>
      <c r="BE71"/>
      <c r="BF71"/>
      <c r="BG71"/>
      <c r="BH71"/>
      <c r="BI71"/>
    </row>
    <row r="72" spans="1:61" ht="15.5" thickTop="1" thickBot="1" x14ac:dyDescent="0.4">
      <c r="A72" s="569"/>
      <c r="B72" s="621" t="s">
        <v>369</v>
      </c>
      <c r="C72" s="481">
        <v>0</v>
      </c>
      <c r="D72" s="579" t="s">
        <v>162</v>
      </c>
      <c r="E72" s="344">
        <v>0</v>
      </c>
      <c r="F72" s="532"/>
      <c r="G72" s="218"/>
      <c r="H72" s="218"/>
      <c r="I72" s="218"/>
      <c r="J72" s="218"/>
      <c r="K72" s="218"/>
      <c r="L72" s="218"/>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c r="AJ72" s="218"/>
      <c r="AK72" s="218"/>
      <c r="AL72" s="218"/>
      <c r="AM72" s="218"/>
      <c r="AN72" s="218"/>
      <c r="AO72" s="218"/>
      <c r="AP72" s="218"/>
      <c r="AQ72"/>
      <c r="AR72"/>
      <c r="AS72"/>
      <c r="AT72"/>
      <c r="AU72"/>
      <c r="AV72"/>
      <c r="AW72"/>
      <c r="AX72"/>
      <c r="AY72"/>
      <c r="AZ72"/>
      <c r="BA72"/>
      <c r="BB72"/>
      <c r="BC72"/>
      <c r="BD72"/>
      <c r="BE72"/>
      <c r="BF72"/>
      <c r="BG72"/>
      <c r="BH72"/>
      <c r="BI72"/>
    </row>
    <row r="73" spans="1:61" ht="15.5" thickTop="1" thickBot="1" x14ac:dyDescent="0.4">
      <c r="A73" s="569"/>
      <c r="B73" s="621"/>
      <c r="C73" s="481">
        <v>0</v>
      </c>
      <c r="D73" s="579" t="s">
        <v>162</v>
      </c>
      <c r="E73" s="344">
        <v>0</v>
      </c>
      <c r="F73" s="550" t="s">
        <v>380</v>
      </c>
      <c r="G73" s="218"/>
      <c r="H73" s="218"/>
      <c r="I73" s="218"/>
      <c r="J73" s="218"/>
      <c r="K73" s="218"/>
      <c r="L73" s="218"/>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c r="AM73" s="218"/>
      <c r="AN73" s="218"/>
      <c r="AO73" s="218"/>
      <c r="AP73" s="218"/>
      <c r="AQ73"/>
      <c r="AR73"/>
      <c r="AS73"/>
      <c r="AT73"/>
      <c r="AU73"/>
      <c r="AV73"/>
      <c r="AW73"/>
      <c r="AX73"/>
      <c r="AY73"/>
      <c r="AZ73"/>
      <c r="BA73"/>
      <c r="BB73"/>
      <c r="BC73"/>
      <c r="BD73"/>
      <c r="BE73"/>
      <c r="BF73"/>
      <c r="BG73"/>
      <c r="BH73"/>
      <c r="BI73"/>
    </row>
    <row r="74" spans="1:61" ht="44.5" thickTop="1" thickBot="1" x14ac:dyDescent="0.4">
      <c r="A74" s="569"/>
      <c r="B74" s="601" t="s">
        <v>363</v>
      </c>
      <c r="C74" s="527">
        <f>+C65+C69+C59</f>
        <v>0</v>
      </c>
      <c r="D74" s="624"/>
      <c r="E74" s="577"/>
      <c r="F74" s="551">
        <f>+F59+F65+F69</f>
        <v>900</v>
      </c>
      <c r="G74" s="218"/>
      <c r="H74" s="218"/>
      <c r="I74" s="218"/>
      <c r="J74" s="218"/>
      <c r="K74" s="218"/>
      <c r="L74" s="218"/>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c r="AM74" s="218"/>
      <c r="AN74" s="218"/>
      <c r="AO74" s="218"/>
      <c r="AP74" s="218"/>
      <c r="AQ74"/>
      <c r="AR74"/>
      <c r="AS74"/>
      <c r="AT74"/>
      <c r="AU74"/>
      <c r="AV74"/>
      <c r="AW74"/>
      <c r="AX74"/>
      <c r="AY74"/>
      <c r="AZ74"/>
      <c r="BA74"/>
      <c r="BB74"/>
      <c r="BC74"/>
      <c r="BD74"/>
      <c r="BE74"/>
      <c r="BF74"/>
      <c r="BG74"/>
      <c r="BH74"/>
      <c r="BI74"/>
    </row>
    <row r="75" spans="1:61" ht="15.5" thickTop="1" thickBot="1" x14ac:dyDescent="0.4">
      <c r="A75" s="569"/>
      <c r="B75" s="625" t="s">
        <v>169</v>
      </c>
      <c r="C75" s="573"/>
      <c r="D75" s="576"/>
      <c r="E75" s="577"/>
      <c r="F75" s="552" t="s">
        <v>163</v>
      </c>
    </row>
    <row r="76" spans="1:61" ht="30" thickTop="1" thickBot="1" x14ac:dyDescent="0.4">
      <c r="A76" s="569"/>
      <c r="B76" s="601" t="s">
        <v>170</v>
      </c>
      <c r="C76" s="573"/>
      <c r="D76" s="579"/>
      <c r="E76" s="602" t="s">
        <v>147</v>
      </c>
      <c r="F76" s="553">
        <f>+F54</f>
        <v>2400</v>
      </c>
    </row>
    <row r="77" spans="1:61" ht="30" thickTop="1" thickBot="1" x14ac:dyDescent="0.4">
      <c r="A77" s="569"/>
      <c r="B77" s="601" t="s">
        <v>215</v>
      </c>
      <c r="C77" s="573"/>
      <c r="D77" s="579" t="s">
        <v>149</v>
      </c>
      <c r="E77" s="344">
        <v>0</v>
      </c>
      <c r="F77" s="532"/>
    </row>
    <row r="78" spans="1:61" ht="30" thickTop="1" thickBot="1" x14ac:dyDescent="0.4">
      <c r="A78" s="569"/>
      <c r="B78" s="626" t="s">
        <v>216</v>
      </c>
      <c r="C78" s="626"/>
      <c r="D78" s="579" t="s">
        <v>162</v>
      </c>
      <c r="E78" s="344">
        <v>2000</v>
      </c>
      <c r="F78" s="532"/>
      <c r="G78" s="224"/>
    </row>
    <row r="79" spans="1:61" ht="30" thickTop="1" thickBot="1" x14ac:dyDescent="0.4">
      <c r="A79" s="569"/>
      <c r="B79" s="582"/>
      <c r="C79" s="627"/>
      <c r="D79" s="628" t="s">
        <v>280</v>
      </c>
      <c r="E79" s="629">
        <v>36</v>
      </c>
      <c r="F79" s="532"/>
      <c r="H79" s="218"/>
      <c r="I79" s="218"/>
      <c r="J79" s="218"/>
      <c r="K79" s="218"/>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8"/>
      <c r="AM79" s="218"/>
      <c r="AN79" s="218"/>
      <c r="AO79" s="218"/>
      <c r="AP79" s="218"/>
      <c r="AQ79"/>
      <c r="AR79"/>
      <c r="AS79"/>
      <c r="AT79"/>
      <c r="AU79"/>
      <c r="AV79"/>
      <c r="AW79"/>
      <c r="AX79"/>
      <c r="AY79"/>
      <c r="AZ79"/>
      <c r="BA79"/>
      <c r="BB79"/>
      <c r="BC79"/>
      <c r="BD79"/>
      <c r="BE79"/>
      <c r="BF79"/>
      <c r="BG79"/>
      <c r="BH79"/>
      <c r="BI79"/>
    </row>
    <row r="80" spans="1:61" ht="30" thickTop="1" thickBot="1" x14ac:dyDescent="0.4">
      <c r="A80" s="569"/>
      <c r="B80" s="627"/>
      <c r="C80" s="627"/>
      <c r="D80" s="630" t="s">
        <v>295</v>
      </c>
      <c r="E80" s="347">
        <v>6</v>
      </c>
      <c r="F80" s="532"/>
      <c r="H80" s="218"/>
      <c r="I80" s="218"/>
      <c r="J80" s="218"/>
      <c r="K80" s="218"/>
      <c r="L80" s="218"/>
      <c r="M80" s="218"/>
      <c r="N80" s="218"/>
      <c r="O80" s="218"/>
      <c r="P80" s="218"/>
      <c r="Q80" s="218"/>
      <c r="R80" s="218"/>
      <c r="S80" s="218"/>
      <c r="T80" s="218"/>
      <c r="U80" s="218"/>
      <c r="V80" s="218"/>
      <c r="W80" s="218"/>
      <c r="X80" s="218"/>
      <c r="Y80" s="218"/>
      <c r="Z80" s="218"/>
      <c r="AA80" s="218"/>
      <c r="AB80" s="218"/>
      <c r="AC80" s="218"/>
      <c r="AD80" s="218"/>
      <c r="AE80" s="218"/>
      <c r="AF80" s="218"/>
      <c r="AG80" s="218"/>
      <c r="AH80" s="218"/>
      <c r="AI80" s="218"/>
      <c r="AJ80" s="218"/>
      <c r="AK80" s="218"/>
      <c r="AL80" s="218"/>
      <c r="AM80" s="218"/>
      <c r="AN80" s="218"/>
      <c r="AO80" s="218"/>
      <c r="AP80" s="218"/>
      <c r="AQ80"/>
      <c r="AR80"/>
      <c r="AS80"/>
      <c r="AT80"/>
      <c r="AU80"/>
      <c r="AV80"/>
      <c r="AW80"/>
      <c r="AX80"/>
      <c r="AY80"/>
      <c r="AZ80"/>
      <c r="BA80"/>
      <c r="BB80"/>
      <c r="BC80"/>
      <c r="BD80"/>
      <c r="BE80"/>
      <c r="BF80"/>
      <c r="BG80"/>
      <c r="BH80"/>
      <c r="BI80"/>
    </row>
    <row r="81" spans="1:61" ht="15.5" thickTop="1" thickBot="1" x14ac:dyDescent="0.4">
      <c r="A81" s="569"/>
      <c r="B81" s="631"/>
      <c r="C81" s="627"/>
      <c r="D81" s="632" t="s">
        <v>282</v>
      </c>
      <c r="E81" s="633">
        <v>0.1</v>
      </c>
      <c r="F81" s="532"/>
      <c r="H81" s="218"/>
      <c r="I81" s="218"/>
      <c r="J81" s="218"/>
      <c r="K81" s="218"/>
      <c r="L81" s="218"/>
      <c r="M81" s="218"/>
      <c r="N81" s="218"/>
      <c r="O81" s="218"/>
      <c r="P81" s="218"/>
      <c r="Q81" s="218"/>
      <c r="R81" s="218"/>
      <c r="S81" s="218"/>
      <c r="T81" s="218"/>
      <c r="U81" s="218"/>
      <c r="V81" s="218"/>
      <c r="W81" s="218"/>
      <c r="X81" s="218"/>
      <c r="Y81" s="218"/>
      <c r="Z81" s="218"/>
      <c r="AA81" s="218"/>
      <c r="AB81" s="218"/>
      <c r="AC81" s="218"/>
      <c r="AD81" s="218"/>
      <c r="AE81" s="218"/>
      <c r="AF81" s="218"/>
      <c r="AG81" s="218"/>
      <c r="AH81" s="218"/>
      <c r="AI81" s="218"/>
      <c r="AJ81" s="218"/>
      <c r="AK81" s="218"/>
      <c r="AL81" s="218"/>
      <c r="AM81" s="218"/>
      <c r="AN81" s="218"/>
      <c r="AO81" s="218"/>
      <c r="AP81" s="218"/>
      <c r="AQ81"/>
      <c r="AR81"/>
      <c r="AS81"/>
      <c r="AT81"/>
      <c r="AU81"/>
      <c r="AV81"/>
      <c r="AW81"/>
      <c r="AX81"/>
      <c r="AY81"/>
      <c r="AZ81"/>
      <c r="BA81"/>
      <c r="BB81"/>
      <c r="BC81"/>
      <c r="BD81"/>
      <c r="BE81"/>
      <c r="BF81"/>
      <c r="BG81"/>
      <c r="BH81"/>
      <c r="BI81"/>
    </row>
    <row r="82" spans="1:61" ht="30" thickTop="1" thickBot="1" x14ac:dyDescent="0.4">
      <c r="A82" s="569"/>
      <c r="B82" s="626" t="s">
        <v>217</v>
      </c>
      <c r="C82" s="626"/>
      <c r="D82" s="581" t="s">
        <v>171</v>
      </c>
      <c r="E82" s="344">
        <v>1000</v>
      </c>
      <c r="F82" s="554"/>
      <c r="G82" s="224"/>
    </row>
    <row r="83" spans="1:61" ht="30" thickTop="1" thickBot="1" x14ac:dyDescent="0.4">
      <c r="A83" s="569"/>
      <c r="B83" s="582"/>
      <c r="C83" s="627"/>
      <c r="D83" s="628" t="s">
        <v>280</v>
      </c>
      <c r="E83" s="629">
        <v>36</v>
      </c>
      <c r="F83" s="532"/>
      <c r="H83" s="218"/>
      <c r="I83" s="218"/>
      <c r="J83" s="218"/>
      <c r="K83" s="218"/>
      <c r="L83" s="218"/>
      <c r="M83" s="218"/>
      <c r="N83" s="218"/>
      <c r="O83" s="218"/>
      <c r="P83" s="218"/>
      <c r="Q83" s="218"/>
      <c r="R83" s="218"/>
      <c r="S83" s="218"/>
      <c r="T83" s="218"/>
      <c r="U83" s="218"/>
      <c r="V83" s="218"/>
      <c r="W83" s="218"/>
      <c r="X83" s="218"/>
      <c r="Y83" s="218"/>
      <c r="Z83" s="218"/>
      <c r="AA83" s="218"/>
      <c r="AB83" s="218"/>
      <c r="AC83" s="218"/>
      <c r="AD83" s="218"/>
      <c r="AE83" s="218"/>
      <c r="AF83" s="218"/>
      <c r="AG83" s="218"/>
      <c r="AH83" s="218"/>
      <c r="AI83" s="218"/>
      <c r="AJ83" s="218"/>
      <c r="AK83" s="218"/>
      <c r="AL83" s="218"/>
      <c r="AM83" s="218"/>
      <c r="AN83" s="218"/>
      <c r="AO83" s="218"/>
      <c r="AP83" s="218"/>
      <c r="AQ83"/>
      <c r="AR83"/>
      <c r="AS83"/>
      <c r="AT83"/>
      <c r="AU83"/>
      <c r="AV83"/>
      <c r="AW83"/>
      <c r="AX83"/>
      <c r="AY83"/>
      <c r="AZ83"/>
      <c r="BA83"/>
      <c r="BB83"/>
      <c r="BC83"/>
      <c r="BD83"/>
      <c r="BE83"/>
      <c r="BF83"/>
      <c r="BG83"/>
      <c r="BH83"/>
      <c r="BI83"/>
    </row>
    <row r="84" spans="1:61" ht="30" thickTop="1" thickBot="1" x14ac:dyDescent="0.4">
      <c r="A84" s="569"/>
      <c r="B84" s="627"/>
      <c r="C84" s="627"/>
      <c r="D84" s="630" t="s">
        <v>295</v>
      </c>
      <c r="E84" s="347">
        <v>8</v>
      </c>
      <c r="F84" s="532"/>
      <c r="H84" s="218"/>
      <c r="I84" s="218"/>
      <c r="J84" s="218"/>
      <c r="K84" s="218"/>
      <c r="L84" s="218"/>
      <c r="M84" s="218"/>
      <c r="N84" s="218"/>
      <c r="O84" s="218"/>
      <c r="P84" s="218"/>
      <c r="Q84" s="218"/>
      <c r="R84" s="218"/>
      <c r="S84" s="218"/>
      <c r="T84" s="218"/>
      <c r="U84" s="218"/>
      <c r="V84" s="218"/>
      <c r="W84" s="218"/>
      <c r="X84" s="218"/>
      <c r="Y84" s="218"/>
      <c r="Z84" s="218"/>
      <c r="AA84" s="218"/>
      <c r="AB84" s="218"/>
      <c r="AC84" s="218"/>
      <c r="AD84" s="218"/>
      <c r="AE84" s="218"/>
      <c r="AF84" s="218"/>
      <c r="AG84" s="218"/>
      <c r="AH84" s="218"/>
      <c r="AI84" s="218"/>
      <c r="AJ84" s="218"/>
      <c r="AK84" s="218"/>
      <c r="AL84" s="218"/>
      <c r="AM84" s="218"/>
      <c r="AN84" s="218"/>
      <c r="AO84" s="218"/>
      <c r="AP84" s="218"/>
      <c r="AQ84"/>
      <c r="AR84"/>
      <c r="AS84"/>
      <c r="AT84"/>
      <c r="AU84"/>
      <c r="AV84"/>
      <c r="AW84"/>
      <c r="AX84"/>
      <c r="AY84"/>
      <c r="AZ84"/>
      <c r="BA84"/>
      <c r="BB84"/>
      <c r="BC84"/>
      <c r="BD84"/>
      <c r="BE84"/>
      <c r="BF84"/>
      <c r="BG84"/>
      <c r="BH84"/>
      <c r="BI84"/>
    </row>
    <row r="85" spans="1:61" ht="15.5" thickTop="1" thickBot="1" x14ac:dyDescent="0.4">
      <c r="A85" s="569"/>
      <c r="B85" s="631"/>
      <c r="C85" s="627"/>
      <c r="D85" s="632" t="s">
        <v>282</v>
      </c>
      <c r="E85" s="634">
        <v>0.1</v>
      </c>
      <c r="F85" s="532"/>
      <c r="H85" s="218"/>
      <c r="I85" s="218"/>
      <c r="J85" s="218"/>
      <c r="K85" s="218"/>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c r="AK85" s="218"/>
      <c r="AL85" s="218"/>
      <c r="AM85" s="218"/>
      <c r="AN85" s="218"/>
      <c r="AO85" s="218"/>
      <c r="AP85" s="218"/>
      <c r="AQ85"/>
      <c r="AR85"/>
      <c r="AS85"/>
      <c r="AT85"/>
      <c r="AU85"/>
      <c r="AV85"/>
      <c r="AW85"/>
      <c r="AX85"/>
      <c r="AY85"/>
      <c r="AZ85"/>
      <c r="BA85"/>
      <c r="BB85"/>
      <c r="BC85"/>
      <c r="BD85"/>
      <c r="BE85"/>
      <c r="BF85"/>
      <c r="BG85"/>
      <c r="BH85"/>
      <c r="BI85"/>
    </row>
    <row r="86" spans="1:61" ht="30" thickTop="1" thickBot="1" x14ac:dyDescent="0.4">
      <c r="A86" s="569"/>
      <c r="B86" s="626" t="s">
        <v>305</v>
      </c>
      <c r="C86" s="626"/>
      <c r="D86" s="581" t="s">
        <v>171</v>
      </c>
      <c r="E86" s="344">
        <v>0</v>
      </c>
      <c r="F86" s="554"/>
      <c r="G86" s="224"/>
    </row>
    <row r="87" spans="1:61" ht="15.5" thickTop="1" thickBot="1" x14ac:dyDescent="0.4">
      <c r="A87" s="569"/>
      <c r="B87" s="626"/>
      <c r="C87" s="626"/>
      <c r="D87" s="581"/>
      <c r="E87" s="363"/>
      <c r="F87" s="554"/>
      <c r="G87" s="224"/>
    </row>
    <row r="88" spans="1:61" ht="44.5" thickTop="1" thickBot="1" x14ac:dyDescent="0.4">
      <c r="A88" s="569"/>
      <c r="B88" s="582"/>
      <c r="C88" s="627"/>
      <c r="D88" s="628" t="s">
        <v>303</v>
      </c>
      <c r="E88" s="629">
        <v>36</v>
      </c>
      <c r="F88" s="532"/>
      <c r="H88" s="218"/>
      <c r="I88" s="218"/>
      <c r="J88" s="218"/>
      <c r="K88" s="218"/>
      <c r="L88" s="218"/>
      <c r="M88" s="218"/>
      <c r="N88" s="218"/>
      <c r="O88" s="218"/>
      <c r="P88" s="218"/>
      <c r="Q88" s="218"/>
      <c r="R88" s="218"/>
      <c r="S88" s="218"/>
      <c r="T88" s="218"/>
      <c r="U88" s="218"/>
      <c r="V88" s="218"/>
      <c r="W88" s="218"/>
      <c r="X88" s="218"/>
      <c r="Y88" s="218"/>
      <c r="Z88" s="218"/>
      <c r="AA88" s="218"/>
      <c r="AB88" s="218"/>
      <c r="AC88" s="218"/>
      <c r="AD88" s="218"/>
      <c r="AE88" s="218"/>
      <c r="AF88" s="218"/>
      <c r="AG88" s="218"/>
      <c r="AH88" s="218"/>
      <c r="AI88" s="218"/>
      <c r="AJ88" s="218"/>
      <c r="AK88" s="218"/>
      <c r="AL88" s="218"/>
      <c r="AM88" s="218"/>
      <c r="AN88" s="218"/>
      <c r="AO88" s="218"/>
      <c r="AP88" s="218"/>
      <c r="AQ88"/>
      <c r="AR88"/>
      <c r="AS88"/>
      <c r="AT88"/>
      <c r="AU88"/>
      <c r="AV88"/>
      <c r="AW88"/>
      <c r="AX88"/>
      <c r="AY88"/>
      <c r="AZ88"/>
      <c r="BA88"/>
      <c r="BB88"/>
      <c r="BC88"/>
      <c r="BD88"/>
      <c r="BE88"/>
      <c r="BF88"/>
      <c r="BG88"/>
      <c r="BH88"/>
      <c r="BI88"/>
    </row>
    <row r="89" spans="1:61" ht="30" thickTop="1" thickBot="1" x14ac:dyDescent="0.4">
      <c r="A89" s="569"/>
      <c r="B89" s="627"/>
      <c r="C89" s="627"/>
      <c r="D89" s="630" t="s">
        <v>295</v>
      </c>
      <c r="E89" s="347">
        <v>10</v>
      </c>
      <c r="F89" s="532"/>
      <c r="H89" s="218"/>
      <c r="I89" s="218"/>
      <c r="J89" s="218"/>
      <c r="K89" s="218"/>
      <c r="L89" s="218"/>
      <c r="M89" s="218"/>
      <c r="N89" s="218"/>
      <c r="O89" s="218"/>
      <c r="P89" s="218"/>
      <c r="Q89" s="218"/>
      <c r="R89" s="218"/>
      <c r="S89" s="218"/>
      <c r="T89" s="218"/>
      <c r="U89" s="218"/>
      <c r="V89" s="218"/>
      <c r="W89" s="218"/>
      <c r="X89" s="218"/>
      <c r="Y89" s="218"/>
      <c r="Z89" s="218"/>
      <c r="AA89" s="218"/>
      <c r="AB89" s="218"/>
      <c r="AC89" s="218"/>
      <c r="AD89" s="218"/>
      <c r="AE89" s="218"/>
      <c r="AF89" s="218"/>
      <c r="AG89" s="218"/>
      <c r="AH89" s="218"/>
      <c r="AI89" s="218"/>
      <c r="AJ89" s="218"/>
      <c r="AK89" s="218"/>
      <c r="AL89" s="218"/>
      <c r="AM89" s="218"/>
      <c r="AN89" s="218"/>
      <c r="AO89" s="218"/>
      <c r="AP89" s="218"/>
      <c r="AQ89"/>
      <c r="AR89"/>
      <c r="AS89"/>
      <c r="AT89"/>
      <c r="AU89"/>
      <c r="AV89"/>
      <c r="AW89"/>
      <c r="AX89"/>
      <c r="AY89"/>
      <c r="AZ89"/>
      <c r="BA89"/>
      <c r="BB89"/>
      <c r="BC89"/>
      <c r="BD89"/>
      <c r="BE89"/>
      <c r="BF89"/>
      <c r="BG89"/>
      <c r="BH89"/>
      <c r="BI89"/>
    </row>
    <row r="90" spans="1:61" ht="15.5" thickTop="1" thickBot="1" x14ac:dyDescent="0.4">
      <c r="A90" s="569"/>
      <c r="B90" s="631"/>
      <c r="C90" s="627"/>
      <c r="D90" s="632" t="s">
        <v>282</v>
      </c>
      <c r="E90" s="634">
        <v>0.1</v>
      </c>
      <c r="F90" s="532"/>
      <c r="H90" s="218"/>
      <c r="I90" s="218"/>
      <c r="J90" s="218"/>
      <c r="K90" s="218"/>
      <c r="L90" s="218"/>
      <c r="M90" s="218"/>
      <c r="N90" s="218"/>
      <c r="O90" s="218"/>
      <c r="P90" s="218"/>
      <c r="Q90" s="218"/>
      <c r="R90" s="218"/>
      <c r="S90" s="218"/>
      <c r="T90" s="218"/>
      <c r="U90" s="218"/>
      <c r="V90" s="218"/>
      <c r="W90" s="218"/>
      <c r="X90" s="218"/>
      <c r="Y90" s="218"/>
      <c r="Z90" s="218"/>
      <c r="AA90" s="218"/>
      <c r="AB90" s="218"/>
      <c r="AC90" s="218"/>
      <c r="AD90" s="218"/>
      <c r="AE90" s="218"/>
      <c r="AF90" s="218"/>
      <c r="AG90" s="218"/>
      <c r="AH90" s="218"/>
      <c r="AI90" s="218"/>
      <c r="AJ90" s="218"/>
      <c r="AK90" s="218"/>
      <c r="AL90" s="218"/>
      <c r="AM90" s="218"/>
      <c r="AN90" s="218"/>
      <c r="AO90" s="218"/>
      <c r="AP90" s="218"/>
      <c r="AQ90"/>
      <c r="AR90"/>
      <c r="AS90"/>
      <c r="AT90"/>
      <c r="AU90"/>
      <c r="AV90"/>
      <c r="AW90"/>
      <c r="AX90"/>
      <c r="AY90"/>
      <c r="AZ90"/>
      <c r="BA90"/>
      <c r="BB90"/>
      <c r="BC90"/>
      <c r="BD90"/>
      <c r="BE90"/>
      <c r="BF90"/>
      <c r="BG90"/>
      <c r="BH90"/>
      <c r="BI90"/>
    </row>
    <row r="91" spans="1:61" s="41" customFormat="1" ht="15.5" thickTop="1" thickBot="1" x14ac:dyDescent="0.4">
      <c r="A91" s="596"/>
      <c r="B91" s="601"/>
      <c r="C91" s="601"/>
      <c r="D91" s="581"/>
      <c r="E91" s="517"/>
      <c r="F91" s="554"/>
      <c r="G91" s="224"/>
      <c r="H91" s="225"/>
      <c r="I91" s="225"/>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5"/>
      <c r="AJ91" s="233"/>
      <c r="AK91" s="233"/>
      <c r="AL91" s="233"/>
      <c r="AM91" s="233"/>
      <c r="AN91" s="233"/>
      <c r="AO91" s="233"/>
      <c r="AP91" s="233"/>
      <c r="AQ91" s="39"/>
      <c r="AR91" s="39"/>
      <c r="AS91" s="39"/>
      <c r="AT91" s="39"/>
      <c r="AU91" s="39"/>
      <c r="AV91" s="39"/>
      <c r="AW91" s="40"/>
      <c r="AX91" s="40"/>
      <c r="AY91" s="40"/>
      <c r="AZ91" s="40"/>
      <c r="BA91" s="40"/>
      <c r="BB91" s="40"/>
      <c r="BC91" s="40"/>
      <c r="BD91" s="40"/>
      <c r="BE91" s="40"/>
      <c r="BF91" s="40"/>
      <c r="BG91" s="40"/>
      <c r="BH91" s="40"/>
      <c r="BI91" s="40"/>
    </row>
    <row r="92" spans="1:61" ht="15.5" thickTop="1" thickBot="1" x14ac:dyDescent="0.4">
      <c r="A92" s="569"/>
      <c r="B92" s="573" t="s">
        <v>281</v>
      </c>
      <c r="C92" s="573"/>
      <c r="D92" s="635" t="s">
        <v>333</v>
      </c>
      <c r="E92" s="636"/>
      <c r="F92" s="555">
        <f>+'Liquidity enterprise'!C48</f>
        <v>10623.16246031746</v>
      </c>
      <c r="H92" s="218"/>
      <c r="I92" s="218"/>
      <c r="J92" s="218"/>
      <c r="K92" s="218"/>
      <c r="L92" s="218"/>
      <c r="M92" s="218"/>
      <c r="N92" s="218"/>
      <c r="O92" s="218"/>
      <c r="P92" s="218"/>
      <c r="Q92" s="218"/>
      <c r="R92" s="218"/>
      <c r="S92" s="218"/>
      <c r="T92" s="218"/>
      <c r="U92" s="218"/>
      <c r="V92" s="218"/>
      <c r="W92" s="218"/>
      <c r="X92" s="218"/>
      <c r="Y92" s="218"/>
      <c r="Z92" s="218"/>
      <c r="AA92" s="218"/>
      <c r="AB92" s="218"/>
      <c r="AC92" s="218"/>
      <c r="AD92" s="218"/>
      <c r="AE92" s="218"/>
      <c r="AF92" s="218"/>
      <c r="AG92" s="218"/>
      <c r="AH92" s="218"/>
      <c r="AI92" s="218"/>
      <c r="AJ92" s="218"/>
      <c r="AK92" s="218"/>
      <c r="AL92" s="218"/>
      <c r="AM92" s="218"/>
      <c r="AN92" s="218"/>
      <c r="AO92" s="218"/>
      <c r="AP92" s="218"/>
      <c r="AQ92"/>
      <c r="AR92"/>
      <c r="AS92"/>
      <c r="AT92"/>
      <c r="AU92"/>
      <c r="AV92"/>
      <c r="AW92"/>
      <c r="AX92"/>
      <c r="AY92"/>
      <c r="AZ92"/>
      <c r="BA92"/>
      <c r="BB92"/>
      <c r="BC92"/>
      <c r="BD92"/>
      <c r="BE92"/>
      <c r="BF92"/>
      <c r="BG92"/>
      <c r="BH92"/>
      <c r="BI92"/>
    </row>
    <row r="93" spans="1:61" ht="30" thickTop="1" thickBot="1" x14ac:dyDescent="0.4">
      <c r="A93" s="569"/>
      <c r="B93" s="637" t="s">
        <v>334</v>
      </c>
      <c r="C93" s="589"/>
      <c r="D93" s="638" t="s">
        <v>364</v>
      </c>
      <c r="E93" s="639"/>
      <c r="F93" s="555">
        <f>+'Liquidity enterprise'!C48</f>
        <v>10623.16246031746</v>
      </c>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218"/>
      <c r="AL93" s="218"/>
      <c r="AM93" s="218"/>
      <c r="AN93" s="218"/>
      <c r="AO93" s="218"/>
      <c r="AP93" s="218"/>
      <c r="AQ93"/>
      <c r="AR93"/>
      <c r="AS93"/>
      <c r="AT93"/>
      <c r="AU93"/>
      <c r="AV93"/>
      <c r="AW93"/>
      <c r="AX93"/>
      <c r="AY93"/>
      <c r="AZ93"/>
      <c r="BA93"/>
      <c r="BB93"/>
      <c r="BC93"/>
      <c r="BD93"/>
      <c r="BE93"/>
      <c r="BF93"/>
      <c r="BG93"/>
      <c r="BH93"/>
      <c r="BI93"/>
    </row>
    <row r="94" spans="1:61" ht="30" thickTop="1" thickBot="1" x14ac:dyDescent="0.4">
      <c r="A94" s="569"/>
      <c r="B94" s="573" t="s">
        <v>326</v>
      </c>
      <c r="C94" s="573"/>
      <c r="D94" s="640" t="s">
        <v>330</v>
      </c>
      <c r="E94" s="641">
        <v>1</v>
      </c>
      <c r="F94" s="532"/>
      <c r="H94" s="218"/>
      <c r="I94" s="218"/>
      <c r="J94" s="218"/>
      <c r="K94" s="218"/>
      <c r="L94" s="218"/>
      <c r="M94" s="218"/>
      <c r="N94" s="218"/>
      <c r="O94" s="218"/>
      <c r="P94" s="218"/>
      <c r="Q94" s="218"/>
      <c r="R94" s="218"/>
      <c r="S94" s="218"/>
      <c r="T94" s="218"/>
      <c r="U94" s="218"/>
      <c r="V94" s="218"/>
      <c r="W94" s="218"/>
      <c r="X94" s="218"/>
      <c r="Y94" s="218"/>
      <c r="Z94" s="218"/>
      <c r="AA94" s="218"/>
      <c r="AB94" s="218"/>
      <c r="AC94" s="218"/>
      <c r="AD94" s="218"/>
      <c r="AE94" s="218"/>
      <c r="AF94" s="218"/>
      <c r="AG94" s="218"/>
      <c r="AH94" s="218"/>
      <c r="AI94" s="218"/>
      <c r="AJ94" s="218"/>
      <c r="AK94" s="218"/>
      <c r="AL94" s="218"/>
      <c r="AM94" s="218"/>
      <c r="AN94" s="218"/>
      <c r="AO94" s="218"/>
      <c r="AP94" s="218"/>
      <c r="AQ94"/>
      <c r="AR94"/>
      <c r="AS94"/>
      <c r="AT94"/>
      <c r="AU94"/>
      <c r="AV94"/>
      <c r="AW94"/>
      <c r="AX94"/>
      <c r="AY94"/>
      <c r="AZ94"/>
      <c r="BA94"/>
      <c r="BB94"/>
      <c r="BC94"/>
      <c r="BD94"/>
      <c r="BE94"/>
      <c r="BF94"/>
      <c r="BG94"/>
      <c r="BH94"/>
      <c r="BI94"/>
    </row>
    <row r="95" spans="1:61" ht="30" thickTop="1" thickBot="1" x14ac:dyDescent="0.4">
      <c r="A95" s="569"/>
      <c r="B95" s="582"/>
      <c r="C95" s="627"/>
      <c r="D95" s="628" t="s">
        <v>280</v>
      </c>
      <c r="E95" s="629">
        <v>36</v>
      </c>
      <c r="F95" s="532"/>
      <c r="H95" s="218"/>
      <c r="I95" s="218"/>
      <c r="J95" s="218"/>
      <c r="K95" s="218"/>
      <c r="L95" s="218"/>
      <c r="M95" s="218"/>
      <c r="N95" s="218"/>
      <c r="O95" s="218"/>
      <c r="P95" s="218"/>
      <c r="Q95" s="218"/>
      <c r="R95" s="218"/>
      <c r="S95" s="218"/>
      <c r="T95" s="218"/>
      <c r="U95" s="218"/>
      <c r="V95" s="218"/>
      <c r="W95" s="218"/>
      <c r="X95" s="218"/>
      <c r="Y95" s="218"/>
      <c r="Z95" s="218"/>
      <c r="AA95" s="218"/>
      <c r="AB95" s="218"/>
      <c r="AC95" s="218"/>
      <c r="AD95" s="218"/>
      <c r="AE95" s="218"/>
      <c r="AF95" s="218"/>
      <c r="AG95" s="218"/>
      <c r="AH95" s="218"/>
      <c r="AI95" s="218"/>
      <c r="AJ95" s="218"/>
      <c r="AK95" s="218"/>
      <c r="AL95" s="218"/>
      <c r="AM95" s="218"/>
      <c r="AN95" s="218"/>
      <c r="AO95" s="218"/>
      <c r="AP95" s="218"/>
      <c r="AQ95"/>
      <c r="AR95"/>
      <c r="AS95"/>
      <c r="AT95"/>
      <c r="AU95"/>
      <c r="AV95"/>
      <c r="AW95"/>
      <c r="AX95"/>
      <c r="AY95"/>
      <c r="AZ95"/>
      <c r="BA95"/>
      <c r="BB95"/>
      <c r="BC95"/>
      <c r="BD95"/>
      <c r="BE95"/>
      <c r="BF95"/>
      <c r="BG95"/>
      <c r="BH95"/>
      <c r="BI95"/>
    </row>
    <row r="96" spans="1:61" ht="30" thickTop="1" thickBot="1" x14ac:dyDescent="0.4">
      <c r="A96" s="569"/>
      <c r="B96" s="627"/>
      <c r="C96" s="627"/>
      <c r="D96" s="630" t="s">
        <v>327</v>
      </c>
      <c r="E96" s="347">
        <v>8</v>
      </c>
      <c r="F96" s="532"/>
      <c r="H96" s="218"/>
      <c r="I96" s="218"/>
      <c r="J96" s="218"/>
      <c r="K96" s="218"/>
      <c r="L96" s="218"/>
      <c r="M96" s="218"/>
      <c r="N96" s="218"/>
      <c r="O96" s="218"/>
      <c r="P96" s="218"/>
      <c r="Q96" s="218"/>
      <c r="R96" s="218"/>
      <c r="S96" s="218"/>
      <c r="T96" s="218"/>
      <c r="U96" s="218"/>
      <c r="V96" s="218"/>
      <c r="W96" s="218"/>
      <c r="X96" s="218"/>
      <c r="Y96" s="218"/>
      <c r="Z96" s="218"/>
      <c r="AA96" s="218"/>
      <c r="AB96" s="218"/>
      <c r="AC96" s="218"/>
      <c r="AD96" s="218"/>
      <c r="AE96" s="218"/>
      <c r="AF96" s="218"/>
      <c r="AG96" s="218"/>
      <c r="AH96" s="218"/>
      <c r="AI96" s="218"/>
      <c r="AJ96" s="218"/>
      <c r="AK96" s="218"/>
      <c r="AL96" s="218"/>
      <c r="AM96" s="218"/>
      <c r="AN96" s="218"/>
      <c r="AO96" s="218"/>
      <c r="AP96" s="218"/>
      <c r="AQ96"/>
      <c r="AR96"/>
      <c r="AS96"/>
      <c r="AT96"/>
      <c r="AU96"/>
      <c r="AV96"/>
      <c r="AW96"/>
      <c r="AX96"/>
      <c r="AY96"/>
      <c r="AZ96"/>
      <c r="BA96"/>
      <c r="BB96"/>
      <c r="BC96"/>
      <c r="BD96"/>
      <c r="BE96"/>
      <c r="BF96"/>
      <c r="BG96"/>
      <c r="BH96"/>
      <c r="BI96"/>
    </row>
    <row r="97" spans="1:64" ht="15.5" thickTop="1" thickBot="1" x14ac:dyDescent="0.4">
      <c r="A97" s="569"/>
      <c r="B97" s="631"/>
      <c r="C97" s="627"/>
      <c r="D97" s="632" t="s">
        <v>282</v>
      </c>
      <c r="E97" s="633">
        <v>0.1</v>
      </c>
      <c r="F97" s="556" t="s">
        <v>163</v>
      </c>
      <c r="H97" s="218"/>
      <c r="I97" s="218"/>
      <c r="J97" s="218"/>
      <c r="K97" s="218"/>
      <c r="L97" s="218"/>
      <c r="M97" s="218"/>
      <c r="N97" s="218"/>
      <c r="O97" s="218"/>
      <c r="P97" s="218"/>
      <c r="Q97" s="218"/>
      <c r="R97" s="218"/>
      <c r="S97" s="218"/>
      <c r="T97" s="218"/>
      <c r="U97" s="218"/>
      <c r="V97" s="218"/>
      <c r="W97" s="218"/>
      <c r="X97" s="218"/>
      <c r="Y97" s="218"/>
      <c r="Z97" s="218"/>
      <c r="AA97" s="218"/>
      <c r="AB97" s="218"/>
      <c r="AC97" s="218"/>
      <c r="AD97" s="218"/>
      <c r="AE97" s="218"/>
      <c r="AF97" s="218"/>
      <c r="AG97" s="218"/>
      <c r="AH97" s="218"/>
      <c r="AI97" s="218"/>
      <c r="AJ97" s="218"/>
      <c r="AK97" s="218"/>
      <c r="AL97" s="218"/>
      <c r="AM97" s="218"/>
      <c r="AN97" s="218"/>
      <c r="AO97" s="218"/>
      <c r="AP97" s="218"/>
      <c r="AQ97"/>
      <c r="AR97"/>
      <c r="AS97"/>
      <c r="AT97"/>
      <c r="AU97"/>
      <c r="AV97"/>
      <c r="AW97"/>
      <c r="AX97"/>
      <c r="AY97"/>
      <c r="AZ97"/>
      <c r="BA97"/>
      <c r="BB97"/>
      <c r="BC97"/>
      <c r="BD97"/>
      <c r="BE97"/>
      <c r="BF97"/>
      <c r="BG97"/>
      <c r="BH97"/>
      <c r="BI97"/>
    </row>
    <row r="98" spans="1:64" ht="30" thickTop="1" thickBot="1" x14ac:dyDescent="0.4">
      <c r="A98" s="569"/>
      <c r="B98" s="631" t="s">
        <v>311</v>
      </c>
      <c r="C98" s="642"/>
      <c r="D98" s="572"/>
      <c r="E98" s="577"/>
      <c r="F98" s="557">
        <f>+F93/(E95-E96)</f>
        <v>379.39865929705218</v>
      </c>
      <c r="H98" s="218"/>
      <c r="I98" s="218"/>
      <c r="J98" s="218"/>
      <c r="K98" s="218"/>
      <c r="L98" s="218"/>
      <c r="M98" s="218"/>
      <c r="N98" s="218"/>
      <c r="O98" s="218"/>
      <c r="P98" s="218"/>
      <c r="Q98" s="218"/>
      <c r="R98" s="218"/>
      <c r="S98" s="218"/>
      <c r="T98" s="218"/>
      <c r="U98" s="218"/>
      <c r="V98" s="218"/>
      <c r="W98" s="218"/>
      <c r="X98" s="218"/>
      <c r="Y98" s="218"/>
      <c r="Z98" s="218"/>
      <c r="AA98" s="218"/>
      <c r="AB98" s="218"/>
      <c r="AC98" s="218"/>
      <c r="AD98" s="218"/>
      <c r="AE98" s="218"/>
      <c r="AF98" s="218"/>
      <c r="AG98" s="218"/>
      <c r="AH98" s="218"/>
      <c r="AI98" s="218"/>
      <c r="AJ98" s="218"/>
      <c r="AK98" s="218"/>
      <c r="AL98" s="218"/>
      <c r="AM98" s="218"/>
      <c r="AN98" s="218"/>
      <c r="AO98" s="218"/>
      <c r="AP98" s="218"/>
      <c r="AQ98"/>
      <c r="AR98"/>
      <c r="AS98"/>
      <c r="AT98"/>
      <c r="AU98"/>
      <c r="AV98"/>
      <c r="AW98"/>
      <c r="AX98"/>
      <c r="AY98"/>
      <c r="AZ98"/>
      <c r="BA98"/>
      <c r="BB98"/>
      <c r="BC98"/>
      <c r="BD98"/>
      <c r="BE98"/>
      <c r="BF98"/>
      <c r="BG98"/>
      <c r="BH98"/>
      <c r="BI98"/>
    </row>
    <row r="99" spans="1:64" ht="15" thickTop="1" x14ac:dyDescent="0.35">
      <c r="A99" s="569"/>
      <c r="B99" s="625" t="s">
        <v>206</v>
      </c>
      <c r="C99" s="616"/>
      <c r="D99" s="643"/>
      <c r="E99" s="528"/>
      <c r="F99" s="558"/>
    </row>
    <row r="100" spans="1:64" ht="16.5" customHeight="1" x14ac:dyDescent="0.35">
      <c r="A100" s="569"/>
      <c r="B100" s="601" t="s">
        <v>376</v>
      </c>
      <c r="C100" s="601"/>
      <c r="D100" s="598"/>
      <c r="E100" s="577"/>
      <c r="F100" s="536"/>
      <c r="H100" s="223"/>
    </row>
    <row r="101" spans="1:64" ht="59.4" customHeight="1" thickBot="1" x14ac:dyDescent="0.4">
      <c r="A101" s="569"/>
      <c r="B101" s="601"/>
      <c r="C101" s="644" t="s">
        <v>378</v>
      </c>
      <c r="D101" s="644" t="s">
        <v>377</v>
      </c>
      <c r="E101" s="577"/>
      <c r="F101" s="559" t="s">
        <v>163</v>
      </c>
      <c r="H101" s="223"/>
    </row>
    <row r="102" spans="1:64" s="34" customFormat="1" ht="15.5" thickTop="1" thickBot="1" x14ac:dyDescent="0.4">
      <c r="A102" s="603"/>
      <c r="B102" s="645" t="s">
        <v>184</v>
      </c>
      <c r="C102" s="646">
        <v>1</v>
      </c>
      <c r="D102" s="647">
        <v>9</v>
      </c>
      <c r="E102" s="603"/>
      <c r="F102" s="560">
        <f t="shared" ref="F102:F113" si="0">+C102*D102</f>
        <v>9</v>
      </c>
      <c r="G102" s="221"/>
      <c r="H102" s="222"/>
      <c r="I102" s="222"/>
      <c r="J102" s="222"/>
      <c r="K102" s="222"/>
      <c r="L102" s="222"/>
      <c r="M102" s="222"/>
      <c r="N102" s="222"/>
      <c r="O102" s="222"/>
      <c r="P102" s="222"/>
      <c r="Q102" s="222"/>
      <c r="R102" s="222"/>
      <c r="S102" s="222"/>
      <c r="T102" s="222"/>
      <c r="U102" s="222"/>
      <c r="V102" s="222"/>
      <c r="W102" s="222"/>
      <c r="X102" s="222"/>
      <c r="Y102" s="222"/>
      <c r="Z102" s="222"/>
      <c r="AA102" s="222"/>
      <c r="AB102" s="222"/>
      <c r="AC102" s="222"/>
      <c r="AD102" s="222"/>
      <c r="AE102" s="222"/>
      <c r="AF102" s="222"/>
      <c r="AG102" s="222"/>
      <c r="AH102" s="222"/>
      <c r="AI102" s="222"/>
      <c r="AJ102" s="231"/>
      <c r="AK102" s="231"/>
      <c r="AL102" s="231"/>
      <c r="AM102" s="231"/>
      <c r="AN102" s="231"/>
      <c r="AO102" s="231"/>
      <c r="AP102" s="231"/>
      <c r="AQ102" s="32"/>
      <c r="AR102" s="32"/>
      <c r="AS102" s="32"/>
      <c r="AT102" s="32"/>
      <c r="AU102" s="32"/>
      <c r="AV102" s="32"/>
      <c r="AW102" s="32"/>
      <c r="AX102" s="32"/>
      <c r="AY102" s="32"/>
      <c r="AZ102" s="32"/>
      <c r="BA102" s="32"/>
      <c r="BB102" s="32"/>
      <c r="BC102" s="32"/>
      <c r="BD102" s="32"/>
      <c r="BE102" s="32"/>
      <c r="BF102" s="32"/>
      <c r="BG102" s="32"/>
      <c r="BH102" s="32"/>
      <c r="BI102" s="32"/>
      <c r="BJ102" s="33"/>
      <c r="BK102" s="33"/>
      <c r="BL102" s="33"/>
    </row>
    <row r="103" spans="1:64" s="34" customFormat="1" ht="15.5" thickTop="1" thickBot="1" x14ac:dyDescent="0.4">
      <c r="A103" s="603"/>
      <c r="B103" s="645" t="s">
        <v>185</v>
      </c>
      <c r="C103" s="646">
        <v>1</v>
      </c>
      <c r="D103" s="647">
        <v>200</v>
      </c>
      <c r="E103" s="603"/>
      <c r="F103" s="560">
        <f t="shared" si="0"/>
        <v>200</v>
      </c>
      <c r="G103" s="221"/>
      <c r="H103" s="222"/>
      <c r="I103" s="222"/>
      <c r="J103" s="222"/>
      <c r="K103" s="222"/>
      <c r="L103" s="222"/>
      <c r="M103" s="222"/>
      <c r="N103" s="222"/>
      <c r="O103" s="222"/>
      <c r="P103" s="222"/>
      <c r="Q103" s="222"/>
      <c r="R103" s="222"/>
      <c r="S103" s="222"/>
      <c r="T103" s="222"/>
      <c r="U103" s="222"/>
      <c r="V103" s="222"/>
      <c r="W103" s="222"/>
      <c r="X103" s="222"/>
      <c r="Y103" s="222"/>
      <c r="Z103" s="222"/>
      <c r="AA103" s="222"/>
      <c r="AB103" s="222"/>
      <c r="AC103" s="222"/>
      <c r="AD103" s="222"/>
      <c r="AE103" s="222"/>
      <c r="AF103" s="222"/>
      <c r="AG103" s="222"/>
      <c r="AH103" s="222"/>
      <c r="AI103" s="222"/>
      <c r="AJ103" s="231"/>
      <c r="AK103" s="231"/>
      <c r="AL103" s="231"/>
      <c r="AM103" s="231"/>
      <c r="AN103" s="231"/>
      <c r="AO103" s="231"/>
      <c r="AP103" s="231"/>
      <c r="AQ103" s="32"/>
      <c r="AR103" s="32"/>
      <c r="AS103" s="32"/>
      <c r="AT103" s="32"/>
      <c r="AU103" s="32"/>
      <c r="AV103" s="32"/>
      <c r="AW103" s="32"/>
      <c r="AX103" s="32"/>
      <c r="AY103" s="32"/>
      <c r="AZ103" s="32"/>
      <c r="BA103" s="32"/>
      <c r="BB103" s="32"/>
      <c r="BC103" s="32"/>
      <c r="BD103" s="32"/>
      <c r="BE103" s="32"/>
      <c r="BF103" s="32"/>
      <c r="BG103" s="32"/>
      <c r="BH103" s="32"/>
      <c r="BI103" s="32"/>
      <c r="BJ103" s="33"/>
      <c r="BK103" s="33"/>
      <c r="BL103" s="33"/>
    </row>
    <row r="104" spans="1:64" s="34" customFormat="1" ht="15.5" thickTop="1" thickBot="1" x14ac:dyDescent="0.4">
      <c r="A104" s="603"/>
      <c r="B104" s="645" t="s">
        <v>186</v>
      </c>
      <c r="C104" s="646">
        <f>+C103</f>
        <v>1</v>
      </c>
      <c r="D104" s="647">
        <v>200</v>
      </c>
      <c r="E104" s="603"/>
      <c r="F104" s="560">
        <f t="shared" si="0"/>
        <v>200</v>
      </c>
      <c r="G104" s="221"/>
      <c r="H104" s="222"/>
      <c r="I104" s="222"/>
      <c r="J104" s="222"/>
      <c r="K104" s="222"/>
      <c r="L104" s="222"/>
      <c r="M104" s="222"/>
      <c r="N104" s="222"/>
      <c r="O104" s="222"/>
      <c r="P104" s="222"/>
      <c r="Q104" s="222"/>
      <c r="R104" s="222"/>
      <c r="S104" s="222"/>
      <c r="T104" s="222"/>
      <c r="U104" s="222"/>
      <c r="V104" s="222"/>
      <c r="W104" s="222"/>
      <c r="X104" s="222"/>
      <c r="Y104" s="222"/>
      <c r="Z104" s="222"/>
      <c r="AA104" s="222"/>
      <c r="AB104" s="222"/>
      <c r="AC104" s="222"/>
      <c r="AD104" s="222"/>
      <c r="AE104" s="222"/>
      <c r="AF104" s="222"/>
      <c r="AG104" s="222"/>
      <c r="AH104" s="222"/>
      <c r="AI104" s="222"/>
      <c r="AJ104" s="231"/>
      <c r="AK104" s="231"/>
      <c r="AL104" s="231"/>
      <c r="AM104" s="231"/>
      <c r="AN104" s="231"/>
      <c r="AO104" s="231"/>
      <c r="AP104" s="231"/>
      <c r="AQ104" s="32"/>
      <c r="AR104" s="32"/>
      <c r="AS104" s="32"/>
      <c r="AT104" s="32"/>
      <c r="AU104" s="32"/>
      <c r="AV104" s="32"/>
      <c r="AW104" s="32"/>
      <c r="AX104" s="32"/>
      <c r="AY104" s="32"/>
      <c r="AZ104" s="32"/>
      <c r="BA104" s="32"/>
      <c r="BB104" s="32"/>
      <c r="BC104" s="32"/>
      <c r="BD104" s="32"/>
      <c r="BE104" s="32"/>
      <c r="BF104" s="32"/>
      <c r="BG104" s="32"/>
      <c r="BH104" s="32"/>
      <c r="BI104" s="32"/>
      <c r="BJ104" s="33"/>
      <c r="BK104" s="33"/>
      <c r="BL104" s="33"/>
    </row>
    <row r="105" spans="1:64" s="34" customFormat="1" ht="15.5" thickTop="1" thickBot="1" x14ac:dyDescent="0.4">
      <c r="A105" s="603"/>
      <c r="B105" s="645" t="s">
        <v>187</v>
      </c>
      <c r="C105" s="646">
        <f t="shared" ref="C105:C113" si="1">+C104</f>
        <v>1</v>
      </c>
      <c r="D105" s="647">
        <f t="shared" ref="D105:D113" si="2">+D104</f>
        <v>200</v>
      </c>
      <c r="E105" s="603"/>
      <c r="F105" s="560">
        <f t="shared" si="0"/>
        <v>200</v>
      </c>
      <c r="G105" s="221"/>
      <c r="H105" s="222"/>
      <c r="I105" s="222"/>
      <c r="J105" s="222"/>
      <c r="K105" s="222"/>
      <c r="L105" s="222"/>
      <c r="M105" s="222"/>
      <c r="N105" s="222"/>
      <c r="O105" s="222"/>
      <c r="P105" s="222"/>
      <c r="Q105" s="222"/>
      <c r="R105" s="222"/>
      <c r="S105" s="222"/>
      <c r="T105" s="222"/>
      <c r="U105" s="222"/>
      <c r="V105" s="222"/>
      <c r="W105" s="222"/>
      <c r="X105" s="222"/>
      <c r="Y105" s="222"/>
      <c r="Z105" s="222"/>
      <c r="AA105" s="222"/>
      <c r="AB105" s="222"/>
      <c r="AC105" s="222"/>
      <c r="AD105" s="222"/>
      <c r="AE105" s="222"/>
      <c r="AF105" s="222"/>
      <c r="AG105" s="222"/>
      <c r="AH105" s="222"/>
      <c r="AI105" s="222"/>
      <c r="AJ105" s="231"/>
      <c r="AK105" s="231"/>
      <c r="AL105" s="231"/>
      <c r="AM105" s="231"/>
      <c r="AN105" s="231"/>
      <c r="AO105" s="231"/>
      <c r="AP105" s="231"/>
      <c r="AQ105" s="32"/>
      <c r="AR105" s="32"/>
      <c r="AS105" s="32"/>
      <c r="AT105" s="32"/>
      <c r="AU105" s="32"/>
      <c r="AV105" s="32"/>
      <c r="AW105" s="32"/>
      <c r="AX105" s="32"/>
      <c r="AY105" s="32"/>
      <c r="AZ105" s="32"/>
      <c r="BA105" s="32"/>
      <c r="BB105" s="32"/>
      <c r="BC105" s="32"/>
      <c r="BD105" s="32"/>
      <c r="BE105" s="32"/>
      <c r="BF105" s="32"/>
      <c r="BG105" s="32"/>
      <c r="BH105" s="32"/>
      <c r="BI105" s="32"/>
      <c r="BJ105" s="33"/>
      <c r="BK105" s="33"/>
      <c r="BL105" s="33"/>
    </row>
    <row r="106" spans="1:64" s="34" customFormat="1" ht="15.5" thickTop="1" thickBot="1" x14ac:dyDescent="0.4">
      <c r="A106" s="603"/>
      <c r="B106" s="645" t="s">
        <v>188</v>
      </c>
      <c r="C106" s="646">
        <f t="shared" si="1"/>
        <v>1</v>
      </c>
      <c r="D106" s="647">
        <f t="shared" si="2"/>
        <v>200</v>
      </c>
      <c r="E106" s="603"/>
      <c r="F106" s="560">
        <f t="shared" si="0"/>
        <v>200</v>
      </c>
      <c r="G106" s="221"/>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31"/>
      <c r="AK106" s="231"/>
      <c r="AL106" s="231"/>
      <c r="AM106" s="231"/>
      <c r="AN106" s="231"/>
      <c r="AO106" s="231"/>
      <c r="AP106" s="231"/>
      <c r="AQ106" s="32"/>
      <c r="AR106" s="32"/>
      <c r="AS106" s="32"/>
      <c r="AT106" s="32"/>
      <c r="AU106" s="32"/>
      <c r="AV106" s="32"/>
      <c r="AW106" s="32"/>
      <c r="AX106" s="32"/>
      <c r="AY106" s="32"/>
      <c r="AZ106" s="32"/>
      <c r="BA106" s="32"/>
      <c r="BB106" s="32"/>
      <c r="BC106" s="32"/>
      <c r="BD106" s="32"/>
      <c r="BE106" s="32"/>
      <c r="BF106" s="32"/>
      <c r="BG106" s="32"/>
      <c r="BH106" s="32"/>
      <c r="BI106" s="32"/>
      <c r="BJ106" s="33"/>
      <c r="BK106" s="33"/>
      <c r="BL106" s="33"/>
    </row>
    <row r="107" spans="1:64" s="34" customFormat="1" ht="15.5" thickTop="1" thickBot="1" x14ac:dyDescent="0.4">
      <c r="A107" s="603"/>
      <c r="B107" s="645" t="s">
        <v>189</v>
      </c>
      <c r="C107" s="646">
        <f t="shared" si="1"/>
        <v>1</v>
      </c>
      <c r="D107" s="647">
        <f t="shared" si="2"/>
        <v>200</v>
      </c>
      <c r="E107" s="603"/>
      <c r="F107" s="560">
        <f t="shared" si="0"/>
        <v>200</v>
      </c>
      <c r="G107" s="221"/>
      <c r="H107" s="222"/>
      <c r="I107" s="222"/>
      <c r="J107" s="222"/>
      <c r="K107" s="222"/>
      <c r="L107" s="222"/>
      <c r="M107" s="222"/>
      <c r="N107" s="222"/>
      <c r="O107" s="222"/>
      <c r="P107" s="222"/>
      <c r="Q107" s="222"/>
      <c r="R107" s="222"/>
      <c r="S107" s="222"/>
      <c r="T107" s="222"/>
      <c r="U107" s="222"/>
      <c r="V107" s="222"/>
      <c r="W107" s="222"/>
      <c r="X107" s="222"/>
      <c r="Y107" s="222"/>
      <c r="Z107" s="222"/>
      <c r="AA107" s="222"/>
      <c r="AB107" s="222"/>
      <c r="AC107" s="222"/>
      <c r="AD107" s="222"/>
      <c r="AE107" s="222"/>
      <c r="AF107" s="222"/>
      <c r="AG107" s="222"/>
      <c r="AH107" s="222"/>
      <c r="AI107" s="222"/>
      <c r="AJ107" s="231"/>
      <c r="AK107" s="231"/>
      <c r="AL107" s="231"/>
      <c r="AM107" s="231"/>
      <c r="AN107" s="231"/>
      <c r="AO107" s="231"/>
      <c r="AP107" s="231"/>
      <c r="AQ107" s="32"/>
      <c r="AR107" s="32"/>
      <c r="AS107" s="32"/>
      <c r="AT107" s="32"/>
      <c r="AU107" s="32"/>
      <c r="AV107" s="32"/>
      <c r="AW107" s="32"/>
      <c r="AX107" s="32"/>
      <c r="AY107" s="32"/>
      <c r="AZ107" s="32"/>
      <c r="BA107" s="32"/>
      <c r="BB107" s="32"/>
      <c r="BC107" s="32"/>
      <c r="BD107" s="32"/>
      <c r="BE107" s="32"/>
      <c r="BF107" s="32"/>
      <c r="BG107" s="32"/>
      <c r="BH107" s="32"/>
      <c r="BI107" s="32"/>
      <c r="BJ107" s="33"/>
      <c r="BK107" s="33"/>
      <c r="BL107" s="33"/>
    </row>
    <row r="108" spans="1:64" s="34" customFormat="1" ht="15.5" thickTop="1" thickBot="1" x14ac:dyDescent="0.4">
      <c r="A108" s="603"/>
      <c r="B108" s="645" t="s">
        <v>190</v>
      </c>
      <c r="C108" s="646">
        <f t="shared" si="1"/>
        <v>1</v>
      </c>
      <c r="D108" s="647">
        <f t="shared" si="2"/>
        <v>200</v>
      </c>
      <c r="E108" s="603"/>
      <c r="F108" s="560">
        <f t="shared" si="0"/>
        <v>200</v>
      </c>
      <c r="G108" s="221"/>
      <c r="H108" s="222"/>
      <c r="I108" s="222"/>
      <c r="J108" s="222"/>
      <c r="K108" s="222"/>
      <c r="L108" s="222"/>
      <c r="M108" s="222"/>
      <c r="N108" s="222"/>
      <c r="O108" s="222"/>
      <c r="P108" s="222"/>
      <c r="Q108" s="222"/>
      <c r="R108" s="222"/>
      <c r="S108" s="222"/>
      <c r="T108" s="222"/>
      <c r="U108" s="222"/>
      <c r="V108" s="222"/>
      <c r="W108" s="222"/>
      <c r="X108" s="222"/>
      <c r="Y108" s="222"/>
      <c r="Z108" s="222"/>
      <c r="AA108" s="222"/>
      <c r="AB108" s="222"/>
      <c r="AC108" s="222"/>
      <c r="AD108" s="222"/>
      <c r="AE108" s="222"/>
      <c r="AF108" s="222"/>
      <c r="AG108" s="222"/>
      <c r="AH108" s="222"/>
      <c r="AI108" s="222"/>
      <c r="AJ108" s="231"/>
      <c r="AK108" s="231"/>
      <c r="AL108" s="231"/>
      <c r="AM108" s="231"/>
      <c r="AN108" s="231"/>
      <c r="AO108" s="231"/>
      <c r="AP108" s="231"/>
      <c r="AQ108" s="32"/>
      <c r="AR108" s="32"/>
      <c r="AS108" s="32"/>
      <c r="AT108" s="32"/>
      <c r="AU108" s="32"/>
      <c r="AV108" s="32"/>
      <c r="AW108" s="32"/>
      <c r="AX108" s="32"/>
      <c r="AY108" s="32"/>
      <c r="AZ108" s="32"/>
      <c r="BA108" s="32"/>
      <c r="BB108" s="32"/>
      <c r="BC108" s="32"/>
      <c r="BD108" s="32"/>
      <c r="BE108" s="32"/>
      <c r="BF108" s="32"/>
      <c r="BG108" s="32"/>
      <c r="BH108" s="32"/>
      <c r="BI108" s="32"/>
      <c r="BJ108" s="33"/>
      <c r="BK108" s="33"/>
      <c r="BL108" s="33"/>
    </row>
    <row r="109" spans="1:64" s="34" customFormat="1" ht="15.5" thickTop="1" thickBot="1" x14ac:dyDescent="0.4">
      <c r="A109" s="603"/>
      <c r="B109" s="645" t="s">
        <v>191</v>
      </c>
      <c r="C109" s="646">
        <f t="shared" si="1"/>
        <v>1</v>
      </c>
      <c r="D109" s="647">
        <f t="shared" si="2"/>
        <v>200</v>
      </c>
      <c r="E109" s="603"/>
      <c r="F109" s="560">
        <f t="shared" si="0"/>
        <v>200</v>
      </c>
      <c r="G109" s="221"/>
      <c r="H109" s="222"/>
      <c r="I109" s="222"/>
      <c r="J109" s="222"/>
      <c r="K109" s="222"/>
      <c r="L109" s="222"/>
      <c r="M109" s="222"/>
      <c r="N109" s="222"/>
      <c r="O109" s="222"/>
      <c r="P109" s="222"/>
      <c r="Q109" s="222"/>
      <c r="R109" s="222"/>
      <c r="S109" s="222"/>
      <c r="T109" s="222"/>
      <c r="U109" s="222"/>
      <c r="V109" s="222"/>
      <c r="W109" s="222"/>
      <c r="X109" s="222"/>
      <c r="Y109" s="222"/>
      <c r="Z109" s="222"/>
      <c r="AA109" s="222"/>
      <c r="AB109" s="222"/>
      <c r="AC109" s="222"/>
      <c r="AD109" s="222"/>
      <c r="AE109" s="222"/>
      <c r="AF109" s="222"/>
      <c r="AG109" s="222"/>
      <c r="AH109" s="222"/>
      <c r="AI109" s="222"/>
      <c r="AJ109" s="231"/>
      <c r="AK109" s="231"/>
      <c r="AL109" s="231"/>
      <c r="AM109" s="231"/>
      <c r="AN109" s="231"/>
      <c r="AO109" s="231"/>
      <c r="AP109" s="231"/>
      <c r="AQ109" s="32"/>
      <c r="AR109" s="32"/>
      <c r="AS109" s="32"/>
      <c r="AT109" s="32"/>
      <c r="AU109" s="32"/>
      <c r="AV109" s="32"/>
      <c r="AW109" s="32"/>
      <c r="AX109" s="32"/>
      <c r="AY109" s="32"/>
      <c r="AZ109" s="32"/>
      <c r="BA109" s="32"/>
      <c r="BB109" s="32"/>
      <c r="BC109" s="32"/>
      <c r="BD109" s="32"/>
      <c r="BE109" s="32"/>
      <c r="BF109" s="32"/>
      <c r="BG109" s="32"/>
      <c r="BH109" s="32"/>
      <c r="BI109" s="32"/>
      <c r="BJ109" s="33"/>
      <c r="BK109" s="33"/>
      <c r="BL109" s="33"/>
    </row>
    <row r="110" spans="1:64" s="34" customFormat="1" ht="15.5" thickTop="1" thickBot="1" x14ac:dyDescent="0.4">
      <c r="A110" s="603"/>
      <c r="B110" s="645" t="s">
        <v>192</v>
      </c>
      <c r="C110" s="646">
        <f t="shared" si="1"/>
        <v>1</v>
      </c>
      <c r="D110" s="647">
        <f t="shared" si="2"/>
        <v>200</v>
      </c>
      <c r="E110" s="603"/>
      <c r="F110" s="560">
        <f t="shared" si="0"/>
        <v>200</v>
      </c>
      <c r="G110" s="221"/>
      <c r="H110" s="222"/>
      <c r="I110" s="222"/>
      <c r="J110" s="222"/>
      <c r="K110" s="222"/>
      <c r="L110" s="222"/>
      <c r="M110" s="222"/>
      <c r="N110" s="222"/>
      <c r="O110" s="222"/>
      <c r="P110" s="222"/>
      <c r="Q110" s="222"/>
      <c r="R110" s="222"/>
      <c r="S110" s="222"/>
      <c r="T110" s="222"/>
      <c r="U110" s="222"/>
      <c r="V110" s="222"/>
      <c r="W110" s="222"/>
      <c r="X110" s="222"/>
      <c r="Y110" s="222"/>
      <c r="Z110" s="222"/>
      <c r="AA110" s="222"/>
      <c r="AB110" s="222"/>
      <c r="AC110" s="222"/>
      <c r="AD110" s="222"/>
      <c r="AE110" s="222"/>
      <c r="AF110" s="222"/>
      <c r="AG110" s="222"/>
      <c r="AH110" s="222"/>
      <c r="AI110" s="222"/>
      <c r="AJ110" s="231"/>
      <c r="AK110" s="231"/>
      <c r="AL110" s="231"/>
      <c r="AM110" s="231"/>
      <c r="AN110" s="231"/>
      <c r="AO110" s="231"/>
      <c r="AP110" s="231"/>
      <c r="AQ110" s="32"/>
      <c r="AR110" s="32"/>
      <c r="AS110" s="32"/>
      <c r="AT110" s="32"/>
      <c r="AU110" s="32"/>
      <c r="AV110" s="32"/>
      <c r="AW110" s="32"/>
      <c r="AX110" s="32"/>
      <c r="AY110" s="32"/>
      <c r="AZ110" s="32"/>
      <c r="BA110" s="32"/>
      <c r="BB110" s="32"/>
      <c r="BC110" s="32"/>
      <c r="BD110" s="32"/>
      <c r="BE110" s="32"/>
      <c r="BF110" s="32"/>
      <c r="BG110" s="32"/>
      <c r="BH110" s="32"/>
      <c r="BI110" s="32"/>
      <c r="BJ110" s="33"/>
      <c r="BK110" s="33"/>
      <c r="BL110" s="33"/>
    </row>
    <row r="111" spans="1:64" s="34" customFormat="1" ht="15.5" thickTop="1" thickBot="1" x14ac:dyDescent="0.4">
      <c r="A111" s="603"/>
      <c r="B111" s="645" t="s">
        <v>193</v>
      </c>
      <c r="C111" s="646">
        <f t="shared" si="1"/>
        <v>1</v>
      </c>
      <c r="D111" s="647">
        <f t="shared" si="2"/>
        <v>200</v>
      </c>
      <c r="E111" s="603"/>
      <c r="F111" s="560">
        <f t="shared" si="0"/>
        <v>200</v>
      </c>
      <c r="G111" s="221"/>
      <c r="H111" s="222"/>
      <c r="I111" s="222"/>
      <c r="J111" s="222"/>
      <c r="K111" s="222"/>
      <c r="L111" s="222"/>
      <c r="M111" s="222"/>
      <c r="N111" s="222"/>
      <c r="O111" s="222"/>
      <c r="P111" s="222"/>
      <c r="Q111" s="222"/>
      <c r="R111" s="222"/>
      <c r="S111" s="222"/>
      <c r="T111" s="222"/>
      <c r="U111" s="222"/>
      <c r="V111" s="222"/>
      <c r="W111" s="222"/>
      <c r="X111" s="222"/>
      <c r="Y111" s="222"/>
      <c r="Z111" s="222"/>
      <c r="AA111" s="222"/>
      <c r="AB111" s="222"/>
      <c r="AC111" s="222"/>
      <c r="AD111" s="222"/>
      <c r="AE111" s="222"/>
      <c r="AF111" s="222"/>
      <c r="AG111" s="222"/>
      <c r="AH111" s="222"/>
      <c r="AI111" s="222"/>
      <c r="AJ111" s="231"/>
      <c r="AK111" s="231"/>
      <c r="AL111" s="231"/>
      <c r="AM111" s="231"/>
      <c r="AN111" s="231"/>
      <c r="AO111" s="231"/>
      <c r="AP111" s="231"/>
      <c r="AQ111" s="32"/>
      <c r="AR111" s="32"/>
      <c r="AS111" s="32"/>
      <c r="AT111" s="32"/>
      <c r="AU111" s="32"/>
      <c r="AV111" s="32"/>
      <c r="AW111" s="32"/>
      <c r="AX111" s="32"/>
      <c r="AY111" s="32"/>
      <c r="AZ111" s="32"/>
      <c r="BA111" s="32"/>
      <c r="BB111" s="32"/>
      <c r="BC111" s="32"/>
      <c r="BD111" s="32"/>
      <c r="BE111" s="32"/>
      <c r="BF111" s="32"/>
      <c r="BG111" s="32"/>
      <c r="BH111" s="32"/>
      <c r="BI111" s="32"/>
      <c r="BJ111" s="33"/>
      <c r="BK111" s="33"/>
      <c r="BL111" s="33"/>
    </row>
    <row r="112" spans="1:64" s="34" customFormat="1" ht="15.5" thickTop="1" thickBot="1" x14ac:dyDescent="0.4">
      <c r="A112" s="603"/>
      <c r="B112" s="645" t="s">
        <v>194</v>
      </c>
      <c r="C112" s="646">
        <f t="shared" si="1"/>
        <v>1</v>
      </c>
      <c r="D112" s="647">
        <f t="shared" si="2"/>
        <v>200</v>
      </c>
      <c r="E112" s="603"/>
      <c r="F112" s="560">
        <f t="shared" si="0"/>
        <v>200</v>
      </c>
      <c r="G112" s="221"/>
      <c r="H112" s="222"/>
      <c r="I112" s="222"/>
      <c r="J112" s="222"/>
      <c r="K112" s="222"/>
      <c r="L112" s="222"/>
      <c r="M112" s="222"/>
      <c r="N112" s="222"/>
      <c r="O112" s="222"/>
      <c r="P112" s="222"/>
      <c r="Q112" s="222"/>
      <c r="R112" s="222"/>
      <c r="S112" s="222"/>
      <c r="T112" s="222"/>
      <c r="U112" s="222"/>
      <c r="V112" s="222"/>
      <c r="W112" s="222"/>
      <c r="X112" s="222"/>
      <c r="Y112" s="222"/>
      <c r="Z112" s="222"/>
      <c r="AA112" s="222"/>
      <c r="AB112" s="222"/>
      <c r="AC112" s="222"/>
      <c r="AD112" s="222"/>
      <c r="AE112" s="222"/>
      <c r="AF112" s="222"/>
      <c r="AG112" s="222"/>
      <c r="AH112" s="222"/>
      <c r="AI112" s="222"/>
      <c r="AJ112" s="231"/>
      <c r="AK112" s="231"/>
      <c r="AL112" s="231"/>
      <c r="AM112" s="231"/>
      <c r="AN112" s="231"/>
      <c r="AO112" s="231"/>
      <c r="AP112" s="231"/>
      <c r="AQ112" s="32"/>
      <c r="AR112" s="32"/>
      <c r="AS112" s="32"/>
      <c r="AT112" s="32"/>
      <c r="AU112" s="32"/>
      <c r="AV112" s="32"/>
      <c r="AW112" s="32"/>
      <c r="AX112" s="32"/>
      <c r="AY112" s="32"/>
      <c r="AZ112" s="32"/>
      <c r="BA112" s="32"/>
      <c r="BB112" s="32"/>
      <c r="BC112" s="32"/>
      <c r="BD112" s="32"/>
      <c r="BE112" s="32"/>
      <c r="BF112" s="32"/>
      <c r="BG112" s="32"/>
      <c r="BH112" s="32"/>
      <c r="BI112" s="32"/>
      <c r="BJ112" s="33"/>
      <c r="BK112" s="33"/>
      <c r="BL112" s="33"/>
    </row>
    <row r="113" spans="1:64" s="34" customFormat="1" ht="15.5" thickTop="1" thickBot="1" x14ac:dyDescent="0.4">
      <c r="A113" s="603"/>
      <c r="B113" s="645" t="s">
        <v>195</v>
      </c>
      <c r="C113" s="646">
        <f t="shared" si="1"/>
        <v>1</v>
      </c>
      <c r="D113" s="647">
        <f t="shared" si="2"/>
        <v>200</v>
      </c>
      <c r="E113" s="603"/>
      <c r="F113" s="560">
        <f t="shared" si="0"/>
        <v>200</v>
      </c>
      <c r="G113" s="221"/>
      <c r="H113" s="222"/>
      <c r="I113" s="222"/>
      <c r="J113" s="222"/>
      <c r="K113" s="222"/>
      <c r="L113" s="222"/>
      <c r="M113" s="222"/>
      <c r="N113" s="222"/>
      <c r="O113" s="222"/>
      <c r="P113" s="222"/>
      <c r="Q113" s="222"/>
      <c r="R113" s="222"/>
      <c r="S113" s="222"/>
      <c r="T113" s="222"/>
      <c r="U113" s="222"/>
      <c r="V113" s="222"/>
      <c r="W113" s="222"/>
      <c r="X113" s="222"/>
      <c r="Y113" s="222"/>
      <c r="Z113" s="222"/>
      <c r="AA113" s="222"/>
      <c r="AB113" s="222"/>
      <c r="AC113" s="222"/>
      <c r="AD113" s="222"/>
      <c r="AE113" s="222"/>
      <c r="AF113" s="222"/>
      <c r="AG113" s="222"/>
      <c r="AH113" s="222"/>
      <c r="AI113" s="222"/>
      <c r="AJ113" s="231"/>
      <c r="AK113" s="231"/>
      <c r="AL113" s="231"/>
      <c r="AM113" s="231"/>
      <c r="AN113" s="231"/>
      <c r="AO113" s="231"/>
      <c r="AP113" s="231"/>
      <c r="AQ113" s="32"/>
      <c r="AR113" s="32"/>
      <c r="AS113" s="32"/>
      <c r="AT113" s="32"/>
      <c r="AU113" s="32"/>
      <c r="AV113" s="32"/>
      <c r="AW113" s="32"/>
      <c r="AX113" s="32"/>
      <c r="AY113" s="32"/>
      <c r="AZ113" s="32"/>
      <c r="BA113" s="32"/>
      <c r="BB113" s="32"/>
      <c r="BC113" s="32"/>
      <c r="BD113" s="32"/>
      <c r="BE113" s="32"/>
      <c r="BF113" s="32"/>
      <c r="BG113" s="32"/>
      <c r="BH113" s="32"/>
      <c r="BI113" s="32"/>
      <c r="BJ113" s="33"/>
      <c r="BK113" s="33"/>
      <c r="BL113" s="33"/>
    </row>
    <row r="114" spans="1:64" ht="15.5" thickTop="1" thickBot="1" x14ac:dyDescent="0.4">
      <c r="A114" s="569"/>
      <c r="B114" s="648"/>
      <c r="C114" s="649"/>
      <c r="D114" s="643"/>
      <c r="E114" s="577"/>
      <c r="F114" s="558"/>
    </row>
    <row r="115" spans="1:64" ht="16.5" hidden="1" customHeight="1" x14ac:dyDescent="0.35">
      <c r="A115" s="569"/>
      <c r="B115" s="578" t="s">
        <v>6</v>
      </c>
      <c r="C115" s="578"/>
      <c r="D115" s="586" t="s">
        <v>1</v>
      </c>
      <c r="E115" s="43" t="e">
        <f>IF(#REF!="",0,#REF!)</f>
        <v>#REF!</v>
      </c>
      <c r="F115" s="532"/>
    </row>
    <row r="116" spans="1:64" ht="7.5" hidden="1" customHeight="1" x14ac:dyDescent="0.35">
      <c r="A116" s="569"/>
      <c r="B116" s="578"/>
      <c r="C116" s="582"/>
      <c r="D116" s="650"/>
      <c r="E116" s="525"/>
      <c r="F116" s="532"/>
    </row>
    <row r="117" spans="1:64" ht="16.5" customHeight="1" thickTop="1" thickBot="1" x14ac:dyDescent="0.4">
      <c r="A117" s="569"/>
      <c r="B117" s="601" t="s">
        <v>207</v>
      </c>
      <c r="C117" s="578"/>
      <c r="D117" s="579" t="s">
        <v>296</v>
      </c>
      <c r="E117" s="651">
        <v>0.21</v>
      </c>
      <c r="F117" s="533"/>
    </row>
    <row r="118" spans="1:64" ht="15" customHeight="1" thickTop="1" thickBot="1" x14ac:dyDescent="0.4">
      <c r="A118" s="569"/>
      <c r="B118" s="601" t="s">
        <v>205</v>
      </c>
      <c r="C118" s="582"/>
      <c r="D118" s="581" t="s">
        <v>297</v>
      </c>
      <c r="E118" s="652" t="s">
        <v>292</v>
      </c>
      <c r="F118" s="532"/>
    </row>
    <row r="119" spans="1:64" ht="15" thickTop="1" x14ac:dyDescent="0.35">
      <c r="A119" s="569"/>
      <c r="B119" s="582"/>
      <c r="C119" s="582"/>
      <c r="D119" s="598"/>
      <c r="E119" s="653"/>
      <c r="F119" s="532"/>
    </row>
    <row r="120" spans="1:64" ht="29.5" thickBot="1" x14ac:dyDescent="0.4">
      <c r="A120" s="569"/>
      <c r="B120" s="616" t="s">
        <v>298</v>
      </c>
      <c r="C120" s="582"/>
      <c r="D120" s="576"/>
      <c r="E120" s="599"/>
      <c r="F120" s="532"/>
    </row>
    <row r="121" spans="1:64" ht="16.5" customHeight="1" thickTop="1" thickBot="1" x14ac:dyDescent="0.4">
      <c r="A121" s="569"/>
      <c r="B121" s="601" t="s">
        <v>322</v>
      </c>
      <c r="C121" s="601"/>
      <c r="D121" s="579" t="s">
        <v>296</v>
      </c>
      <c r="E121" s="515">
        <v>0.5</v>
      </c>
      <c r="F121" s="348" t="s">
        <v>163</v>
      </c>
    </row>
    <row r="122" spans="1:64" s="34" customFormat="1" ht="15.5" thickTop="1" thickBot="1" x14ac:dyDescent="0.4">
      <c r="A122" s="603"/>
      <c r="B122" s="645" t="s">
        <v>184</v>
      </c>
      <c r="C122" s="654"/>
      <c r="D122" s="603"/>
      <c r="E122" s="603"/>
      <c r="F122" s="561">
        <f t="shared" ref="F122:F133" si="3">F102*$E$121</f>
        <v>4.5</v>
      </c>
      <c r="G122" s="221"/>
      <c r="H122" s="222"/>
      <c r="I122" s="222"/>
      <c r="J122" s="222"/>
      <c r="K122" s="222"/>
      <c r="L122" s="222"/>
      <c r="M122" s="222"/>
      <c r="N122" s="222"/>
      <c r="O122" s="222"/>
      <c r="P122" s="222"/>
      <c r="Q122" s="222"/>
      <c r="R122" s="222"/>
      <c r="S122" s="222"/>
      <c r="T122" s="222"/>
      <c r="U122" s="222"/>
      <c r="V122" s="222"/>
      <c r="W122" s="222"/>
      <c r="X122" s="222"/>
      <c r="Y122" s="222"/>
      <c r="Z122" s="222"/>
      <c r="AA122" s="222"/>
      <c r="AB122" s="222"/>
      <c r="AC122" s="222"/>
      <c r="AD122" s="222"/>
      <c r="AE122" s="222"/>
      <c r="AF122" s="222"/>
      <c r="AG122" s="222"/>
      <c r="AH122" s="222"/>
      <c r="AI122" s="222"/>
      <c r="AJ122" s="231"/>
      <c r="AK122" s="231"/>
      <c r="AL122" s="231"/>
      <c r="AM122" s="231"/>
      <c r="AN122" s="231"/>
      <c r="AO122" s="231"/>
      <c r="AP122" s="231"/>
      <c r="AQ122" s="32"/>
      <c r="AR122" s="32"/>
      <c r="AS122" s="32"/>
      <c r="AT122" s="32"/>
      <c r="AU122" s="32"/>
      <c r="AV122" s="32"/>
      <c r="AW122" s="32"/>
      <c r="AX122" s="32"/>
      <c r="AY122" s="32"/>
      <c r="AZ122" s="32"/>
      <c r="BA122" s="32"/>
      <c r="BB122" s="32"/>
      <c r="BC122" s="32"/>
      <c r="BD122" s="32"/>
      <c r="BE122" s="32"/>
      <c r="BF122" s="32"/>
      <c r="BG122" s="32"/>
      <c r="BH122" s="32"/>
      <c r="BI122" s="32"/>
      <c r="BJ122" s="33"/>
      <c r="BK122" s="33"/>
      <c r="BL122" s="33"/>
    </row>
    <row r="123" spans="1:64" s="34" customFormat="1" ht="15.5" thickTop="1" thickBot="1" x14ac:dyDescent="0.4">
      <c r="A123" s="603"/>
      <c r="B123" s="645" t="s">
        <v>185</v>
      </c>
      <c r="C123" s="654"/>
      <c r="D123" s="524"/>
      <c r="E123" s="603"/>
      <c r="F123" s="561">
        <f t="shared" si="3"/>
        <v>100</v>
      </c>
      <c r="G123" s="221"/>
      <c r="H123" s="222"/>
      <c r="I123" s="222"/>
      <c r="J123" s="222"/>
      <c r="K123" s="222"/>
      <c r="L123" s="222"/>
      <c r="M123" s="222"/>
      <c r="N123" s="222"/>
      <c r="O123" s="222"/>
      <c r="P123" s="222"/>
      <c r="Q123" s="222"/>
      <c r="R123" s="222"/>
      <c r="S123" s="222"/>
      <c r="T123" s="222"/>
      <c r="U123" s="222"/>
      <c r="V123" s="222"/>
      <c r="W123" s="222"/>
      <c r="X123" s="222"/>
      <c r="Y123" s="222"/>
      <c r="Z123" s="222"/>
      <c r="AA123" s="222"/>
      <c r="AB123" s="222"/>
      <c r="AC123" s="222"/>
      <c r="AD123" s="222"/>
      <c r="AE123" s="222"/>
      <c r="AF123" s="222"/>
      <c r="AG123" s="222"/>
      <c r="AH123" s="222"/>
      <c r="AI123" s="222"/>
      <c r="AJ123" s="231"/>
      <c r="AK123" s="231"/>
      <c r="AL123" s="231"/>
      <c r="AM123" s="231"/>
      <c r="AN123" s="231"/>
      <c r="AO123" s="231"/>
      <c r="AP123" s="231"/>
      <c r="AQ123" s="32"/>
      <c r="AR123" s="32"/>
      <c r="AS123" s="32"/>
      <c r="AT123" s="32"/>
      <c r="AU123" s="32"/>
      <c r="AV123" s="32"/>
      <c r="AW123" s="32"/>
      <c r="AX123" s="32"/>
      <c r="AY123" s="32"/>
      <c r="AZ123" s="32"/>
      <c r="BA123" s="32"/>
      <c r="BB123" s="32"/>
      <c r="BC123" s="32"/>
      <c r="BD123" s="32"/>
      <c r="BE123" s="32"/>
      <c r="BF123" s="32"/>
      <c r="BG123" s="32"/>
      <c r="BH123" s="32"/>
      <c r="BI123" s="32"/>
      <c r="BJ123" s="33"/>
      <c r="BK123" s="33"/>
      <c r="BL123" s="33"/>
    </row>
    <row r="124" spans="1:64" s="34" customFormat="1" ht="15.5" thickTop="1" thickBot="1" x14ac:dyDescent="0.4">
      <c r="A124" s="603"/>
      <c r="B124" s="645" t="s">
        <v>186</v>
      </c>
      <c r="C124" s="654"/>
      <c r="D124" s="524"/>
      <c r="E124" s="603"/>
      <c r="F124" s="561">
        <f t="shared" si="3"/>
        <v>100</v>
      </c>
      <c r="G124" s="221"/>
      <c r="H124" s="222"/>
      <c r="I124" s="222"/>
      <c r="J124" s="222"/>
      <c r="K124" s="222"/>
      <c r="L124" s="222"/>
      <c r="M124" s="222"/>
      <c r="N124" s="222"/>
      <c r="O124" s="222"/>
      <c r="P124" s="222"/>
      <c r="Q124" s="222"/>
      <c r="R124" s="222"/>
      <c r="S124" s="222"/>
      <c r="T124" s="222"/>
      <c r="U124" s="222"/>
      <c r="V124" s="222"/>
      <c r="W124" s="222"/>
      <c r="X124" s="222"/>
      <c r="Y124" s="222"/>
      <c r="Z124" s="222"/>
      <c r="AA124" s="222"/>
      <c r="AB124" s="222"/>
      <c r="AC124" s="222"/>
      <c r="AD124" s="222"/>
      <c r="AE124" s="222"/>
      <c r="AF124" s="222"/>
      <c r="AG124" s="222"/>
      <c r="AH124" s="222"/>
      <c r="AI124" s="222"/>
      <c r="AJ124" s="231"/>
      <c r="AK124" s="231"/>
      <c r="AL124" s="231"/>
      <c r="AM124" s="231"/>
      <c r="AN124" s="231"/>
      <c r="AO124" s="231"/>
      <c r="AP124" s="231"/>
      <c r="AQ124" s="32"/>
      <c r="AR124" s="32"/>
      <c r="AS124" s="32"/>
      <c r="AT124" s="32"/>
      <c r="AU124" s="32"/>
      <c r="AV124" s="32"/>
      <c r="AW124" s="32"/>
      <c r="AX124" s="32"/>
      <c r="AY124" s="32"/>
      <c r="AZ124" s="32"/>
      <c r="BA124" s="32"/>
      <c r="BB124" s="32"/>
      <c r="BC124" s="32"/>
      <c r="BD124" s="32"/>
      <c r="BE124" s="32"/>
      <c r="BF124" s="32"/>
      <c r="BG124" s="32"/>
      <c r="BH124" s="32"/>
      <c r="BI124" s="32"/>
      <c r="BJ124" s="33"/>
      <c r="BK124" s="33"/>
      <c r="BL124" s="33"/>
    </row>
    <row r="125" spans="1:64" s="34" customFormat="1" ht="15.5" thickTop="1" thickBot="1" x14ac:dyDescent="0.4">
      <c r="A125" s="603"/>
      <c r="B125" s="645" t="s">
        <v>187</v>
      </c>
      <c r="C125" s="654"/>
      <c r="D125" s="524"/>
      <c r="E125" s="603"/>
      <c r="F125" s="561">
        <f t="shared" si="3"/>
        <v>100</v>
      </c>
      <c r="G125" s="221"/>
      <c r="H125" s="222"/>
      <c r="I125" s="222"/>
      <c r="J125" s="222"/>
      <c r="K125" s="222"/>
      <c r="L125" s="222"/>
      <c r="M125" s="222"/>
      <c r="N125" s="222"/>
      <c r="O125" s="222"/>
      <c r="P125" s="222"/>
      <c r="Q125" s="222"/>
      <c r="R125" s="222"/>
      <c r="S125" s="222"/>
      <c r="T125" s="222"/>
      <c r="U125" s="222"/>
      <c r="V125" s="222"/>
      <c r="W125" s="222"/>
      <c r="X125" s="222"/>
      <c r="Y125" s="222"/>
      <c r="Z125" s="222"/>
      <c r="AA125" s="222"/>
      <c r="AB125" s="222"/>
      <c r="AC125" s="222"/>
      <c r="AD125" s="222"/>
      <c r="AE125" s="222"/>
      <c r="AF125" s="222"/>
      <c r="AG125" s="222"/>
      <c r="AH125" s="222"/>
      <c r="AI125" s="222"/>
      <c r="AJ125" s="231"/>
      <c r="AK125" s="231"/>
      <c r="AL125" s="231"/>
      <c r="AM125" s="231"/>
      <c r="AN125" s="231"/>
      <c r="AO125" s="231"/>
      <c r="AP125" s="231"/>
      <c r="AQ125" s="32"/>
      <c r="AR125" s="32"/>
      <c r="AS125" s="32"/>
      <c r="AT125" s="32"/>
      <c r="AU125" s="32"/>
      <c r="AV125" s="32"/>
      <c r="AW125" s="32"/>
      <c r="AX125" s="32"/>
      <c r="AY125" s="32"/>
      <c r="AZ125" s="32"/>
      <c r="BA125" s="32"/>
      <c r="BB125" s="32"/>
      <c r="BC125" s="32"/>
      <c r="BD125" s="32"/>
      <c r="BE125" s="32"/>
      <c r="BF125" s="32"/>
      <c r="BG125" s="32"/>
      <c r="BH125" s="32"/>
      <c r="BI125" s="32"/>
      <c r="BJ125" s="33"/>
      <c r="BK125" s="33"/>
      <c r="BL125" s="33"/>
    </row>
    <row r="126" spans="1:64" s="34" customFormat="1" ht="15.5" thickTop="1" thickBot="1" x14ac:dyDescent="0.4">
      <c r="A126" s="603"/>
      <c r="B126" s="645" t="s">
        <v>188</v>
      </c>
      <c r="C126" s="654"/>
      <c r="D126" s="524"/>
      <c r="E126" s="603"/>
      <c r="F126" s="561">
        <f t="shared" si="3"/>
        <v>100</v>
      </c>
      <c r="G126" s="221"/>
      <c r="H126" s="222"/>
      <c r="I126" s="222"/>
      <c r="J126" s="222"/>
      <c r="K126" s="222"/>
      <c r="L126" s="222"/>
      <c r="M126" s="222"/>
      <c r="N126" s="222"/>
      <c r="O126" s="222"/>
      <c r="P126" s="222"/>
      <c r="Q126" s="222"/>
      <c r="R126" s="222"/>
      <c r="S126" s="222"/>
      <c r="T126" s="222"/>
      <c r="U126" s="222"/>
      <c r="V126" s="222"/>
      <c r="W126" s="222"/>
      <c r="X126" s="222"/>
      <c r="Y126" s="222"/>
      <c r="Z126" s="222"/>
      <c r="AA126" s="222"/>
      <c r="AB126" s="222"/>
      <c r="AC126" s="222"/>
      <c r="AD126" s="222"/>
      <c r="AE126" s="222"/>
      <c r="AF126" s="222"/>
      <c r="AG126" s="222"/>
      <c r="AH126" s="222"/>
      <c r="AI126" s="222"/>
      <c r="AJ126" s="231"/>
      <c r="AK126" s="231"/>
      <c r="AL126" s="231"/>
      <c r="AM126" s="231"/>
      <c r="AN126" s="231"/>
      <c r="AO126" s="231"/>
      <c r="AP126" s="231"/>
      <c r="AQ126" s="32"/>
      <c r="AR126" s="32"/>
      <c r="AS126" s="32"/>
      <c r="AT126" s="32"/>
      <c r="AU126" s="32"/>
      <c r="AV126" s="32"/>
      <c r="AW126" s="32"/>
      <c r="AX126" s="32"/>
      <c r="AY126" s="32"/>
      <c r="AZ126" s="32"/>
      <c r="BA126" s="32"/>
      <c r="BB126" s="32"/>
      <c r="BC126" s="32"/>
      <c r="BD126" s="32"/>
      <c r="BE126" s="32"/>
      <c r="BF126" s="32"/>
      <c r="BG126" s="32"/>
      <c r="BH126" s="32"/>
      <c r="BI126" s="32"/>
      <c r="BJ126" s="33"/>
      <c r="BK126" s="33"/>
      <c r="BL126" s="33"/>
    </row>
    <row r="127" spans="1:64" s="34" customFormat="1" ht="15.5" thickTop="1" thickBot="1" x14ac:dyDescent="0.4">
      <c r="A127" s="603"/>
      <c r="B127" s="645" t="s">
        <v>189</v>
      </c>
      <c r="C127" s="654"/>
      <c r="D127" s="524"/>
      <c r="E127" s="603"/>
      <c r="F127" s="561">
        <f t="shared" si="3"/>
        <v>100</v>
      </c>
      <c r="G127" s="221"/>
      <c r="H127" s="222"/>
      <c r="I127" s="222"/>
      <c r="J127" s="222"/>
      <c r="K127" s="222"/>
      <c r="L127" s="222"/>
      <c r="M127" s="222"/>
      <c r="N127" s="222"/>
      <c r="O127" s="222"/>
      <c r="P127" s="222"/>
      <c r="Q127" s="222"/>
      <c r="R127" s="222"/>
      <c r="S127" s="222"/>
      <c r="T127" s="222"/>
      <c r="U127" s="222"/>
      <c r="V127" s="222"/>
      <c r="W127" s="222"/>
      <c r="X127" s="222"/>
      <c r="Y127" s="222"/>
      <c r="Z127" s="222"/>
      <c r="AA127" s="222"/>
      <c r="AB127" s="222"/>
      <c r="AC127" s="222"/>
      <c r="AD127" s="222"/>
      <c r="AE127" s="222"/>
      <c r="AF127" s="222"/>
      <c r="AG127" s="222"/>
      <c r="AH127" s="222"/>
      <c r="AI127" s="222"/>
      <c r="AJ127" s="231"/>
      <c r="AK127" s="231"/>
      <c r="AL127" s="231"/>
      <c r="AM127" s="231"/>
      <c r="AN127" s="231"/>
      <c r="AO127" s="231"/>
      <c r="AP127" s="231"/>
      <c r="AQ127" s="32"/>
      <c r="AR127" s="32"/>
      <c r="AS127" s="32"/>
      <c r="AT127" s="32"/>
      <c r="AU127" s="32"/>
      <c r="AV127" s="32"/>
      <c r="AW127" s="32"/>
      <c r="AX127" s="32"/>
      <c r="AY127" s="32"/>
      <c r="AZ127" s="32"/>
      <c r="BA127" s="32"/>
      <c r="BB127" s="32"/>
      <c r="BC127" s="32"/>
      <c r="BD127" s="32"/>
      <c r="BE127" s="32"/>
      <c r="BF127" s="32"/>
      <c r="BG127" s="32"/>
      <c r="BH127" s="32"/>
      <c r="BI127" s="32"/>
      <c r="BJ127" s="33"/>
      <c r="BK127" s="33"/>
      <c r="BL127" s="33"/>
    </row>
    <row r="128" spans="1:64" s="34" customFormat="1" ht="15" customHeight="1" thickTop="1" thickBot="1" x14ac:dyDescent="0.4">
      <c r="A128" s="603"/>
      <c r="B128" s="645" t="s">
        <v>190</v>
      </c>
      <c r="C128" s="654"/>
      <c r="D128" s="524"/>
      <c r="E128" s="603"/>
      <c r="F128" s="561">
        <f t="shared" si="3"/>
        <v>100</v>
      </c>
      <c r="G128" s="221"/>
      <c r="H128" s="222"/>
      <c r="I128" s="222"/>
      <c r="J128" s="222"/>
      <c r="K128" s="222"/>
      <c r="L128" s="222"/>
      <c r="M128" s="222"/>
      <c r="N128" s="222"/>
      <c r="O128" s="222"/>
      <c r="P128" s="222"/>
      <c r="Q128" s="222"/>
      <c r="R128" s="222"/>
      <c r="S128" s="222"/>
      <c r="T128" s="222"/>
      <c r="U128" s="222"/>
      <c r="V128" s="222"/>
      <c r="W128" s="222"/>
      <c r="X128" s="222"/>
      <c r="Y128" s="222"/>
      <c r="Z128" s="222"/>
      <c r="AA128" s="222"/>
      <c r="AB128" s="222"/>
      <c r="AC128" s="222"/>
      <c r="AD128" s="222"/>
      <c r="AE128" s="222"/>
      <c r="AF128" s="222"/>
      <c r="AG128" s="222"/>
      <c r="AH128" s="222"/>
      <c r="AI128" s="222"/>
      <c r="AJ128" s="231"/>
      <c r="AK128" s="231"/>
      <c r="AL128" s="231"/>
      <c r="AM128" s="231"/>
      <c r="AN128" s="231"/>
      <c r="AO128" s="231"/>
      <c r="AP128" s="231"/>
      <c r="AQ128" s="32"/>
      <c r="AR128" s="32"/>
      <c r="AS128" s="32"/>
      <c r="AT128" s="32"/>
      <c r="AU128" s="32"/>
      <c r="AV128" s="32"/>
      <c r="AW128" s="32"/>
      <c r="AX128" s="32"/>
      <c r="AY128" s="32"/>
      <c r="AZ128" s="32"/>
      <c r="BA128" s="32"/>
      <c r="BB128" s="32"/>
      <c r="BC128" s="32"/>
      <c r="BD128" s="32"/>
      <c r="BE128" s="32"/>
      <c r="BF128" s="32"/>
      <c r="BG128" s="32"/>
      <c r="BH128" s="32"/>
      <c r="BI128" s="32"/>
      <c r="BJ128" s="33"/>
      <c r="BK128" s="33"/>
      <c r="BL128" s="33"/>
    </row>
    <row r="129" spans="1:64" s="34" customFormat="1" ht="15.5" thickTop="1" thickBot="1" x14ac:dyDescent="0.4">
      <c r="A129" s="603"/>
      <c r="B129" s="645" t="s">
        <v>191</v>
      </c>
      <c r="C129" s="654"/>
      <c r="D129" s="524"/>
      <c r="E129" s="603"/>
      <c r="F129" s="561">
        <f t="shared" si="3"/>
        <v>100</v>
      </c>
      <c r="G129" s="221"/>
      <c r="H129" s="222"/>
      <c r="I129" s="222"/>
      <c r="J129" s="222"/>
      <c r="K129" s="222"/>
      <c r="L129" s="222"/>
      <c r="M129" s="222"/>
      <c r="N129" s="222"/>
      <c r="O129" s="222"/>
      <c r="P129" s="222"/>
      <c r="Q129" s="222"/>
      <c r="R129" s="222"/>
      <c r="S129" s="222"/>
      <c r="T129" s="222"/>
      <c r="U129" s="222"/>
      <c r="V129" s="222"/>
      <c r="W129" s="222"/>
      <c r="X129" s="222"/>
      <c r="Y129" s="222"/>
      <c r="Z129" s="222"/>
      <c r="AA129" s="222"/>
      <c r="AB129" s="222"/>
      <c r="AC129" s="222"/>
      <c r="AD129" s="222"/>
      <c r="AE129" s="222"/>
      <c r="AF129" s="222"/>
      <c r="AG129" s="222"/>
      <c r="AH129" s="222"/>
      <c r="AI129" s="222"/>
      <c r="AJ129" s="231"/>
      <c r="AK129" s="231"/>
      <c r="AL129" s="231"/>
      <c r="AM129" s="231"/>
      <c r="AN129" s="231"/>
      <c r="AO129" s="231"/>
      <c r="AP129" s="231"/>
      <c r="AQ129" s="32"/>
      <c r="AR129" s="32"/>
      <c r="AS129" s="32"/>
      <c r="AT129" s="32"/>
      <c r="AU129" s="32"/>
      <c r="AV129" s="32"/>
      <c r="AW129" s="32"/>
      <c r="AX129" s="32"/>
      <c r="AY129" s="32"/>
      <c r="AZ129" s="32"/>
      <c r="BA129" s="32"/>
      <c r="BB129" s="32"/>
      <c r="BC129" s="32"/>
      <c r="BD129" s="32"/>
      <c r="BE129" s="32"/>
      <c r="BF129" s="32"/>
      <c r="BG129" s="32"/>
      <c r="BH129" s="32"/>
      <c r="BI129" s="32"/>
      <c r="BJ129" s="33"/>
      <c r="BK129" s="33"/>
      <c r="BL129" s="33"/>
    </row>
    <row r="130" spans="1:64" s="34" customFormat="1" ht="15.5" thickTop="1" thickBot="1" x14ac:dyDescent="0.4">
      <c r="A130" s="603"/>
      <c r="B130" s="645" t="s">
        <v>192</v>
      </c>
      <c r="C130" s="654"/>
      <c r="D130" s="524"/>
      <c r="E130" s="603"/>
      <c r="F130" s="561">
        <f t="shared" si="3"/>
        <v>100</v>
      </c>
      <c r="G130" s="221"/>
      <c r="H130" s="222"/>
      <c r="I130" s="222"/>
      <c r="J130" s="222"/>
      <c r="K130" s="222"/>
      <c r="L130" s="222"/>
      <c r="M130" s="222"/>
      <c r="N130" s="222"/>
      <c r="O130" s="222"/>
      <c r="P130" s="222"/>
      <c r="Q130" s="222"/>
      <c r="R130" s="222"/>
      <c r="S130" s="222"/>
      <c r="T130" s="222"/>
      <c r="U130" s="222"/>
      <c r="V130" s="222"/>
      <c r="W130" s="222"/>
      <c r="X130" s="222"/>
      <c r="Y130" s="222"/>
      <c r="Z130" s="222"/>
      <c r="AA130" s="222"/>
      <c r="AB130" s="222"/>
      <c r="AC130" s="222"/>
      <c r="AD130" s="222"/>
      <c r="AE130" s="222"/>
      <c r="AF130" s="222"/>
      <c r="AG130" s="222"/>
      <c r="AH130" s="222"/>
      <c r="AI130" s="222"/>
      <c r="AJ130" s="231"/>
      <c r="AK130" s="231"/>
      <c r="AL130" s="231"/>
      <c r="AM130" s="231"/>
      <c r="AN130" s="231"/>
      <c r="AO130" s="231"/>
      <c r="AP130" s="231"/>
      <c r="AQ130" s="32"/>
      <c r="AR130" s="32"/>
      <c r="AS130" s="32"/>
      <c r="AT130" s="32"/>
      <c r="AU130" s="32"/>
      <c r="AV130" s="32"/>
      <c r="AW130" s="32"/>
      <c r="AX130" s="32"/>
      <c r="AY130" s="32"/>
      <c r="AZ130" s="32"/>
      <c r="BA130" s="32"/>
      <c r="BB130" s="32"/>
      <c r="BC130" s="32"/>
      <c r="BD130" s="32"/>
      <c r="BE130" s="32"/>
      <c r="BF130" s="32"/>
      <c r="BG130" s="32"/>
      <c r="BH130" s="32"/>
      <c r="BI130" s="32"/>
      <c r="BJ130" s="33"/>
      <c r="BK130" s="33"/>
      <c r="BL130" s="33"/>
    </row>
    <row r="131" spans="1:64" s="34" customFormat="1" ht="15.5" thickTop="1" thickBot="1" x14ac:dyDescent="0.4">
      <c r="A131" s="603"/>
      <c r="B131" s="645" t="s">
        <v>193</v>
      </c>
      <c r="C131" s="654"/>
      <c r="D131" s="524"/>
      <c r="E131" s="603"/>
      <c r="F131" s="561">
        <f t="shared" si="3"/>
        <v>100</v>
      </c>
      <c r="G131" s="221"/>
      <c r="H131" s="222"/>
      <c r="I131" s="222"/>
      <c r="J131" s="222"/>
      <c r="K131" s="222"/>
      <c r="L131" s="222"/>
      <c r="M131" s="222"/>
      <c r="N131" s="222"/>
      <c r="O131" s="222"/>
      <c r="P131" s="222"/>
      <c r="Q131" s="222"/>
      <c r="R131" s="222"/>
      <c r="S131" s="222"/>
      <c r="T131" s="222"/>
      <c r="U131" s="222"/>
      <c r="V131" s="222"/>
      <c r="W131" s="222"/>
      <c r="X131" s="222"/>
      <c r="Y131" s="222"/>
      <c r="Z131" s="222"/>
      <c r="AA131" s="222"/>
      <c r="AB131" s="222"/>
      <c r="AC131" s="222"/>
      <c r="AD131" s="222"/>
      <c r="AE131" s="222"/>
      <c r="AF131" s="222"/>
      <c r="AG131" s="222"/>
      <c r="AH131" s="222"/>
      <c r="AI131" s="222"/>
      <c r="AJ131" s="231"/>
      <c r="AK131" s="231"/>
      <c r="AL131" s="231"/>
      <c r="AM131" s="231"/>
      <c r="AN131" s="231"/>
      <c r="AO131" s="231"/>
      <c r="AP131" s="231"/>
      <c r="AQ131" s="32"/>
      <c r="AR131" s="32"/>
      <c r="AS131" s="32"/>
      <c r="AT131" s="32"/>
      <c r="AU131" s="32"/>
      <c r="AV131" s="32"/>
      <c r="AW131" s="32"/>
      <c r="AX131" s="32"/>
      <c r="AY131" s="32"/>
      <c r="AZ131" s="32"/>
      <c r="BA131" s="32"/>
      <c r="BB131" s="32"/>
      <c r="BC131" s="32"/>
      <c r="BD131" s="32"/>
      <c r="BE131" s="32"/>
      <c r="BF131" s="32"/>
      <c r="BG131" s="32"/>
      <c r="BH131" s="32"/>
      <c r="BI131" s="32"/>
      <c r="BJ131" s="33"/>
      <c r="BK131" s="33"/>
      <c r="BL131" s="33"/>
    </row>
    <row r="132" spans="1:64" s="34" customFormat="1" ht="15.5" thickTop="1" thickBot="1" x14ac:dyDescent="0.4">
      <c r="A132" s="603"/>
      <c r="B132" s="645" t="s">
        <v>194</v>
      </c>
      <c r="C132" s="654"/>
      <c r="D132" s="524"/>
      <c r="E132" s="603"/>
      <c r="F132" s="561">
        <f t="shared" si="3"/>
        <v>100</v>
      </c>
      <c r="G132" s="221"/>
      <c r="H132" s="222"/>
      <c r="I132" s="222"/>
      <c r="J132" s="222"/>
      <c r="K132" s="222"/>
      <c r="L132" s="222"/>
      <c r="M132" s="222"/>
      <c r="N132" s="222"/>
      <c r="O132" s="222"/>
      <c r="P132" s="222"/>
      <c r="Q132" s="222"/>
      <c r="R132" s="222"/>
      <c r="S132" s="222"/>
      <c r="T132" s="222"/>
      <c r="U132" s="222"/>
      <c r="V132" s="222"/>
      <c r="W132" s="222"/>
      <c r="X132" s="222"/>
      <c r="Y132" s="222"/>
      <c r="Z132" s="222"/>
      <c r="AA132" s="222"/>
      <c r="AB132" s="222"/>
      <c r="AC132" s="222"/>
      <c r="AD132" s="222"/>
      <c r="AE132" s="222"/>
      <c r="AF132" s="222"/>
      <c r="AG132" s="222"/>
      <c r="AH132" s="222"/>
      <c r="AI132" s="222"/>
      <c r="AJ132" s="231"/>
      <c r="AK132" s="231"/>
      <c r="AL132" s="231"/>
      <c r="AM132" s="231"/>
      <c r="AN132" s="231"/>
      <c r="AO132" s="231"/>
      <c r="AP132" s="231"/>
      <c r="AQ132" s="32"/>
      <c r="AR132" s="32"/>
      <c r="AS132" s="32"/>
      <c r="AT132" s="32"/>
      <c r="AU132" s="32"/>
      <c r="AV132" s="32"/>
      <c r="AW132" s="32"/>
      <c r="AX132" s="32"/>
      <c r="AY132" s="32"/>
      <c r="AZ132" s="32"/>
      <c r="BA132" s="32"/>
      <c r="BB132" s="32"/>
      <c r="BC132" s="32"/>
      <c r="BD132" s="32"/>
      <c r="BE132" s="32"/>
      <c r="BF132" s="32"/>
      <c r="BG132" s="32"/>
      <c r="BH132" s="32"/>
      <c r="BI132" s="32"/>
      <c r="BJ132" s="33"/>
      <c r="BK132" s="33"/>
      <c r="BL132" s="33"/>
    </row>
    <row r="133" spans="1:64" s="34" customFormat="1" ht="15.5" thickTop="1" thickBot="1" x14ac:dyDescent="0.4">
      <c r="A133" s="603"/>
      <c r="B133" s="645" t="s">
        <v>195</v>
      </c>
      <c r="C133" s="654"/>
      <c r="D133" s="524"/>
      <c r="E133" s="603"/>
      <c r="F133" s="561">
        <f t="shared" si="3"/>
        <v>100</v>
      </c>
      <c r="G133" s="221"/>
      <c r="H133" s="222"/>
      <c r="I133" s="222"/>
      <c r="J133" s="222"/>
      <c r="K133" s="222"/>
      <c r="L133" s="222"/>
      <c r="M133" s="222"/>
      <c r="N133" s="222"/>
      <c r="O133" s="222"/>
      <c r="P133" s="222"/>
      <c r="Q133" s="222"/>
      <c r="R133" s="222"/>
      <c r="S133" s="222"/>
      <c r="T133" s="222"/>
      <c r="U133" s="222"/>
      <c r="V133" s="222"/>
      <c r="W133" s="222"/>
      <c r="X133" s="222"/>
      <c r="Y133" s="222"/>
      <c r="Z133" s="222"/>
      <c r="AA133" s="222"/>
      <c r="AB133" s="222"/>
      <c r="AC133" s="222"/>
      <c r="AD133" s="222"/>
      <c r="AE133" s="222"/>
      <c r="AF133" s="222"/>
      <c r="AG133" s="222"/>
      <c r="AH133" s="222"/>
      <c r="AI133" s="222"/>
      <c r="AJ133" s="231"/>
      <c r="AK133" s="231"/>
      <c r="AL133" s="231"/>
      <c r="AM133" s="231"/>
      <c r="AN133" s="231"/>
      <c r="AO133" s="231"/>
      <c r="AP133" s="231"/>
      <c r="AQ133" s="32"/>
      <c r="AR133" s="32"/>
      <c r="AS133" s="32"/>
      <c r="AT133" s="32"/>
      <c r="AU133" s="32"/>
      <c r="AV133" s="32"/>
      <c r="AW133" s="32"/>
      <c r="AX133" s="32"/>
      <c r="AY133" s="32"/>
      <c r="AZ133" s="32"/>
      <c r="BA133" s="32"/>
      <c r="BB133" s="32"/>
      <c r="BC133" s="32"/>
      <c r="BD133" s="32"/>
      <c r="BE133" s="32"/>
      <c r="BF133" s="32"/>
      <c r="BG133" s="32"/>
      <c r="BH133" s="32"/>
      <c r="BI133" s="32"/>
      <c r="BJ133" s="33"/>
      <c r="BK133" s="33"/>
      <c r="BL133" s="33"/>
    </row>
    <row r="134" spans="1:64" ht="16.5" customHeight="1" thickTop="1" thickBot="1" x14ac:dyDescent="0.4">
      <c r="A134" s="569"/>
      <c r="B134" s="601" t="s">
        <v>208</v>
      </c>
      <c r="C134" s="578"/>
      <c r="D134" s="579" t="s">
        <v>296</v>
      </c>
      <c r="E134" s="655">
        <v>0.21</v>
      </c>
      <c r="F134" s="536"/>
    </row>
    <row r="135" spans="1:64" ht="15.5" thickTop="1" thickBot="1" x14ac:dyDescent="0.4">
      <c r="A135" s="569"/>
      <c r="B135" s="578"/>
      <c r="C135" s="656"/>
      <c r="D135" s="586"/>
      <c r="E135" s="349" t="s">
        <v>184</v>
      </c>
      <c r="F135" s="562" t="e">
        <f>IF(OR(#REF!="",#REF!=0),0,#REF!/#REF!)</f>
        <v>#REF!</v>
      </c>
      <c r="H135" s="218"/>
      <c r="I135" s="218"/>
      <c r="J135" s="218"/>
      <c r="K135" s="218"/>
      <c r="L135" s="218"/>
      <c r="M135" s="218"/>
      <c r="N135" s="218"/>
      <c r="O135" s="218"/>
      <c r="P135" s="218"/>
      <c r="Q135" s="218"/>
      <c r="R135" s="218"/>
      <c r="S135" s="218"/>
      <c r="T135" s="218"/>
      <c r="U135" s="218"/>
      <c r="V135" s="218"/>
      <c r="W135" s="218"/>
      <c r="X135" s="218"/>
      <c r="Y135" s="218"/>
      <c r="Z135" s="218"/>
      <c r="AA135" s="218"/>
      <c r="AB135" s="218"/>
      <c r="AC135" s="218"/>
      <c r="AD135" s="218"/>
      <c r="AE135" s="218"/>
      <c r="AF135" s="218"/>
      <c r="AG135" s="218"/>
      <c r="AH135" s="218"/>
      <c r="AI135" s="218"/>
      <c r="AJ135" s="218"/>
      <c r="AK135" s="218"/>
      <c r="AL135" s="218"/>
      <c r="AM135" s="218"/>
      <c r="AN135" s="218"/>
      <c r="AO135" s="218"/>
      <c r="AP135" s="218"/>
      <c r="AQ135"/>
      <c r="AR135"/>
      <c r="AS135"/>
      <c r="AT135"/>
      <c r="AU135"/>
      <c r="AV135"/>
      <c r="AW135"/>
      <c r="AX135"/>
      <c r="AY135"/>
      <c r="AZ135"/>
      <c r="BA135"/>
      <c r="BB135"/>
      <c r="BC135"/>
      <c r="BD135"/>
      <c r="BE135"/>
      <c r="BF135"/>
      <c r="BG135"/>
      <c r="BH135"/>
      <c r="BI135"/>
    </row>
    <row r="136" spans="1:64" ht="15.5" hidden="1" thickTop="1" thickBot="1" x14ac:dyDescent="0.4">
      <c r="A136" s="569"/>
      <c r="B136" s="654" t="e">
        <f>IF(#REF!&gt;0,"c. Wanneer begin je met aflossen?","")</f>
        <v>#REF!</v>
      </c>
      <c r="C136" s="578"/>
      <c r="D136" s="657" t="e">
        <f>IF(#REF!&gt;0,"selecteer:","")</f>
        <v>#REF!</v>
      </c>
      <c r="E136" s="599"/>
      <c r="F136" s="532"/>
      <c r="G136" s="224"/>
      <c r="H136" s="218"/>
      <c r="I136" s="218"/>
      <c r="J136" s="218"/>
      <c r="K136" s="218"/>
      <c r="L136" s="218"/>
      <c r="M136" s="218"/>
      <c r="N136" s="218"/>
      <c r="O136" s="218"/>
      <c r="P136" s="218"/>
      <c r="Q136" s="218"/>
      <c r="R136" s="218"/>
      <c r="S136" s="218"/>
      <c r="T136" s="218"/>
      <c r="U136" s="218"/>
      <c r="V136" s="218"/>
      <c r="W136" s="218"/>
      <c r="X136" s="218"/>
      <c r="Y136" s="218"/>
      <c r="Z136" s="218"/>
      <c r="AA136" s="218"/>
      <c r="AB136" s="218"/>
      <c r="AC136" s="218"/>
      <c r="AD136" s="218"/>
      <c r="AE136" s="218"/>
      <c r="AF136" s="218"/>
      <c r="AG136" s="218"/>
      <c r="AH136" s="218"/>
      <c r="AI136" s="218"/>
      <c r="AJ136" s="218"/>
      <c r="AK136" s="218"/>
      <c r="AL136" s="218"/>
      <c r="AM136" s="218"/>
      <c r="AN136" s="218"/>
      <c r="AO136" s="218"/>
      <c r="AP136" s="218"/>
      <c r="AQ136"/>
      <c r="AR136"/>
      <c r="AS136"/>
      <c r="AT136"/>
      <c r="AU136"/>
      <c r="AV136"/>
      <c r="AW136"/>
      <c r="AX136"/>
      <c r="AY136"/>
      <c r="AZ136"/>
      <c r="BA136"/>
      <c r="BB136"/>
      <c r="BC136"/>
      <c r="BD136"/>
      <c r="BE136"/>
      <c r="BF136"/>
      <c r="BG136"/>
      <c r="BH136"/>
      <c r="BI136"/>
    </row>
    <row r="137" spans="1:64" ht="15.5" hidden="1" thickTop="1" thickBot="1" x14ac:dyDescent="0.4">
      <c r="A137" s="569"/>
      <c r="B137" s="582"/>
      <c r="C137" s="582"/>
      <c r="D137" s="598"/>
      <c r="E137" s="599"/>
      <c r="F137" s="532"/>
      <c r="H137" s="218"/>
      <c r="I137" s="218"/>
      <c r="J137" s="218"/>
      <c r="K137" s="218"/>
      <c r="L137" s="218"/>
      <c r="M137" s="218"/>
      <c r="N137" s="218"/>
      <c r="O137" s="218"/>
      <c r="P137" s="218"/>
      <c r="Q137" s="218"/>
      <c r="R137" s="218"/>
      <c r="S137" s="218"/>
      <c r="T137" s="218"/>
      <c r="U137" s="218"/>
      <c r="V137" s="218"/>
      <c r="W137" s="218"/>
      <c r="X137" s="218"/>
      <c r="Y137" s="218"/>
      <c r="Z137" s="218"/>
      <c r="AA137" s="218"/>
      <c r="AB137" s="218"/>
      <c r="AC137" s="218"/>
      <c r="AD137" s="218"/>
      <c r="AE137" s="218"/>
      <c r="AF137" s="218"/>
      <c r="AG137" s="218"/>
      <c r="AH137" s="218"/>
      <c r="AI137" s="218"/>
      <c r="AJ137" s="218"/>
      <c r="AK137" s="218"/>
      <c r="AL137" s="218"/>
      <c r="AM137" s="218"/>
      <c r="AN137" s="218"/>
      <c r="AO137" s="218"/>
      <c r="AP137" s="218"/>
      <c r="AQ137"/>
      <c r="AR137"/>
      <c r="AS137"/>
      <c r="AT137"/>
      <c r="AU137"/>
      <c r="AV137"/>
      <c r="AW137"/>
      <c r="AX137"/>
      <c r="AY137"/>
      <c r="AZ137"/>
      <c r="BA137"/>
      <c r="BB137"/>
      <c r="BC137"/>
      <c r="BD137"/>
      <c r="BE137"/>
      <c r="BF137"/>
      <c r="BG137"/>
      <c r="BH137"/>
      <c r="BI137"/>
    </row>
    <row r="138" spans="1:64" ht="15.5" thickTop="1" thickBot="1" x14ac:dyDescent="0.4">
      <c r="A138" s="569"/>
      <c r="B138" s="625" t="s">
        <v>182</v>
      </c>
      <c r="C138" s="582"/>
      <c r="D138" s="576"/>
      <c r="E138" s="344">
        <v>0</v>
      </c>
      <c r="F138" s="532"/>
      <c r="H138" s="218"/>
      <c r="I138" s="218"/>
      <c r="J138" s="218"/>
      <c r="K138" s="218"/>
      <c r="L138" s="218"/>
      <c r="M138" s="218"/>
      <c r="N138" s="218"/>
      <c r="O138" s="218"/>
      <c r="P138" s="218"/>
      <c r="Q138" s="218"/>
      <c r="R138" s="218"/>
      <c r="S138" s="218"/>
      <c r="T138" s="218"/>
      <c r="U138" s="218"/>
      <c r="V138" s="218"/>
      <c r="W138" s="218"/>
      <c r="X138" s="218"/>
      <c r="Y138" s="218"/>
      <c r="Z138" s="218"/>
      <c r="AA138" s="218"/>
      <c r="AB138" s="218"/>
      <c r="AC138" s="218"/>
      <c r="AD138" s="218"/>
      <c r="AE138" s="218"/>
      <c r="AF138" s="218"/>
      <c r="AG138" s="218"/>
      <c r="AH138" s="218"/>
      <c r="AI138" s="218"/>
      <c r="AJ138" s="218"/>
      <c r="AK138" s="218"/>
      <c r="AL138" s="218"/>
      <c r="AM138" s="218"/>
      <c r="AN138" s="218"/>
      <c r="AO138" s="218"/>
      <c r="AP138" s="218"/>
      <c r="AQ138"/>
      <c r="AR138"/>
      <c r="AS138"/>
      <c r="AT138"/>
      <c r="AU138"/>
      <c r="AV138"/>
      <c r="AW138"/>
      <c r="AX138"/>
      <c r="AY138"/>
      <c r="AZ138"/>
      <c r="BA138"/>
      <c r="BB138"/>
      <c r="BC138"/>
      <c r="BD138"/>
      <c r="BE138"/>
      <c r="BF138"/>
      <c r="BG138"/>
      <c r="BH138"/>
      <c r="BI138"/>
    </row>
    <row r="139" spans="1:64" ht="44.25" customHeight="1" thickTop="1" thickBot="1" x14ac:dyDescent="0.4">
      <c r="A139" s="569"/>
      <c r="B139" s="621" t="s">
        <v>220</v>
      </c>
      <c r="C139" s="658" t="s">
        <v>286</v>
      </c>
      <c r="D139" s="591" t="s">
        <v>162</v>
      </c>
      <c r="E139" s="344">
        <v>0</v>
      </c>
      <c r="F139" s="532"/>
      <c r="H139" s="218"/>
      <c r="I139" s="218"/>
      <c r="J139" s="218"/>
      <c r="K139" s="218"/>
      <c r="L139" s="218"/>
      <c r="M139" s="218"/>
      <c r="N139" s="218"/>
      <c r="O139" s="218"/>
      <c r="P139" s="218"/>
      <c r="Q139" s="218"/>
      <c r="R139" s="218"/>
      <c r="S139" s="218"/>
      <c r="T139" s="218"/>
      <c r="U139" s="218"/>
      <c r="V139" s="218"/>
      <c r="W139" s="218"/>
      <c r="X139" s="218"/>
      <c r="Y139" s="218"/>
      <c r="Z139" s="218"/>
      <c r="AA139" s="218"/>
      <c r="AB139" s="218"/>
      <c r="AC139" s="218"/>
      <c r="AD139" s="218"/>
      <c r="AE139" s="218"/>
      <c r="AF139" s="218"/>
      <c r="AG139" s="218"/>
      <c r="AH139" s="218"/>
      <c r="AI139" s="218"/>
      <c r="AJ139" s="218"/>
      <c r="AK139" s="218"/>
      <c r="AL139" s="218"/>
      <c r="AM139" s="218"/>
      <c r="AN139" s="218"/>
      <c r="AO139" s="218"/>
      <c r="AP139" s="218"/>
      <c r="AQ139"/>
      <c r="AR139"/>
      <c r="AS139"/>
      <c r="AT139"/>
      <c r="AU139"/>
      <c r="AV139"/>
      <c r="AW139"/>
      <c r="AX139"/>
      <c r="AY139"/>
      <c r="AZ139"/>
      <c r="BA139"/>
      <c r="BB139"/>
      <c r="BC139"/>
      <c r="BD139"/>
      <c r="BE139"/>
      <c r="BF139"/>
      <c r="BG139"/>
      <c r="BH139"/>
      <c r="BI139"/>
    </row>
    <row r="140" spans="1:64" ht="37" thickTop="1" thickBot="1" x14ac:dyDescent="0.4">
      <c r="A140" s="569"/>
      <c r="B140" s="621" t="s">
        <v>230</v>
      </c>
      <c r="C140" s="658" t="s">
        <v>221</v>
      </c>
      <c r="D140" s="591" t="s">
        <v>162</v>
      </c>
      <c r="E140" s="344">
        <v>0</v>
      </c>
      <c r="F140" s="536"/>
      <c r="H140" s="218"/>
      <c r="I140" s="218"/>
      <c r="J140" s="218"/>
      <c r="K140" s="218"/>
      <c r="L140" s="218"/>
      <c r="M140" s="218"/>
      <c r="N140" s="218"/>
      <c r="O140" s="218"/>
      <c r="P140" s="218"/>
      <c r="Q140" s="218"/>
      <c r="R140" s="218"/>
      <c r="S140" s="218"/>
      <c r="T140" s="218"/>
      <c r="U140" s="218"/>
      <c r="V140" s="218"/>
      <c r="W140" s="218"/>
      <c r="X140" s="218"/>
      <c r="Y140" s="218"/>
      <c r="Z140" s="218"/>
      <c r="AA140" s="218"/>
      <c r="AB140" s="218"/>
      <c r="AC140" s="218"/>
      <c r="AD140" s="218"/>
      <c r="AE140" s="218"/>
      <c r="AF140" s="218"/>
      <c r="AG140" s="218"/>
      <c r="AH140" s="218"/>
      <c r="AI140" s="218"/>
      <c r="AJ140" s="218"/>
      <c r="AK140" s="218"/>
      <c r="AL140" s="218"/>
      <c r="AM140" s="218"/>
      <c r="AN140" s="218"/>
      <c r="AO140" s="218"/>
      <c r="AP140" s="218"/>
      <c r="AQ140"/>
      <c r="AR140"/>
      <c r="AS140"/>
      <c r="AT140"/>
      <c r="AU140"/>
      <c r="AV140"/>
      <c r="AW140"/>
      <c r="AX140"/>
      <c r="AY140"/>
      <c r="AZ140"/>
      <c r="BA140"/>
      <c r="BB140"/>
      <c r="BC140"/>
      <c r="BD140"/>
      <c r="BE140"/>
      <c r="BF140"/>
      <c r="BG140"/>
      <c r="BH140"/>
      <c r="BI140"/>
    </row>
    <row r="141" spans="1:64" ht="25" thickTop="1" thickBot="1" x14ac:dyDescent="0.4">
      <c r="A141" s="569"/>
      <c r="B141" s="621" t="s">
        <v>176</v>
      </c>
      <c r="C141" s="658" t="s">
        <v>222</v>
      </c>
      <c r="D141" s="591" t="s">
        <v>162</v>
      </c>
      <c r="E141" s="344">
        <v>0</v>
      </c>
      <c r="F141" s="536"/>
      <c r="H141" s="218"/>
      <c r="I141" s="218"/>
      <c r="J141" s="218"/>
      <c r="K141" s="218"/>
      <c r="L141" s="218"/>
      <c r="M141" s="218"/>
      <c r="N141" s="218"/>
      <c r="O141" s="218"/>
      <c r="P141" s="218"/>
      <c r="Q141" s="218"/>
      <c r="R141" s="218"/>
      <c r="S141" s="218"/>
      <c r="T141" s="218"/>
      <c r="U141" s="218"/>
      <c r="V141" s="218"/>
      <c r="W141" s="218"/>
      <c r="X141" s="218"/>
      <c r="Y141" s="218"/>
      <c r="Z141" s="218"/>
      <c r="AA141" s="218"/>
      <c r="AB141" s="218"/>
      <c r="AC141" s="218"/>
      <c r="AD141" s="218"/>
      <c r="AE141" s="218"/>
      <c r="AF141" s="218"/>
      <c r="AG141" s="218"/>
      <c r="AH141" s="218"/>
      <c r="AI141" s="218"/>
      <c r="AJ141" s="218"/>
      <c r="AK141" s="218"/>
      <c r="AL141" s="218"/>
      <c r="AM141" s="218"/>
      <c r="AN141" s="218"/>
      <c r="AO141" s="218"/>
      <c r="AP141" s="218"/>
      <c r="AQ141"/>
      <c r="AR141"/>
      <c r="AS141"/>
      <c r="AT141"/>
      <c r="AU141"/>
      <c r="AV141"/>
      <c r="AW141"/>
      <c r="AX141"/>
      <c r="AY141"/>
      <c r="AZ141"/>
      <c r="BA141"/>
      <c r="BB141"/>
      <c r="BC141"/>
      <c r="BD141"/>
      <c r="BE141"/>
      <c r="BF141"/>
      <c r="BG141"/>
      <c r="BH141"/>
      <c r="BI141"/>
    </row>
    <row r="142" spans="1:64" ht="37" thickTop="1" thickBot="1" x14ac:dyDescent="0.4">
      <c r="A142" s="569"/>
      <c r="B142" s="621" t="s">
        <v>223</v>
      </c>
      <c r="C142" s="658" t="s">
        <v>224</v>
      </c>
      <c r="D142" s="591" t="s">
        <v>162</v>
      </c>
      <c r="E142" s="659">
        <f>SUM(E143:E147)</f>
        <v>0</v>
      </c>
      <c r="F142" s="536"/>
    </row>
    <row r="143" spans="1:64" ht="15.5" thickTop="1" thickBot="1" x14ac:dyDescent="0.4">
      <c r="A143" s="569"/>
      <c r="B143" s="616" t="s">
        <v>183</v>
      </c>
      <c r="C143" s="660"/>
      <c r="D143" s="661"/>
      <c r="E143" s="344">
        <v>0</v>
      </c>
      <c r="F143" s="536"/>
    </row>
    <row r="144" spans="1:64" ht="25" thickTop="1" thickBot="1" x14ac:dyDescent="0.4">
      <c r="A144" s="569"/>
      <c r="B144" s="621" t="s">
        <v>225</v>
      </c>
      <c r="C144" s="658" t="s">
        <v>226</v>
      </c>
      <c r="D144" s="591" t="s">
        <v>162</v>
      </c>
      <c r="E144" s="362">
        <v>0</v>
      </c>
      <c r="F144" s="536"/>
    </row>
    <row r="145" spans="1:64" ht="37" thickTop="1" thickBot="1" x14ac:dyDescent="0.4">
      <c r="A145" s="569"/>
      <c r="B145" s="621" t="s">
        <v>227</v>
      </c>
      <c r="C145" s="658" t="s">
        <v>323</v>
      </c>
      <c r="D145" s="591" t="s">
        <v>162</v>
      </c>
      <c r="E145" s="344">
        <v>0</v>
      </c>
      <c r="F145" s="536"/>
    </row>
    <row r="146" spans="1:64" ht="37" thickTop="1" thickBot="1" x14ac:dyDescent="0.4">
      <c r="A146" s="569"/>
      <c r="B146" s="571" t="s">
        <v>299</v>
      </c>
      <c r="C146" s="658" t="s">
        <v>229</v>
      </c>
      <c r="D146" s="591" t="s">
        <v>162</v>
      </c>
      <c r="E146" s="344">
        <v>0</v>
      </c>
      <c r="F146" s="536"/>
    </row>
    <row r="147" spans="1:64" ht="25" thickTop="1" thickBot="1" x14ac:dyDescent="0.4">
      <c r="A147" s="569"/>
      <c r="B147" s="621" t="s">
        <v>228</v>
      </c>
      <c r="C147" s="658" t="s">
        <v>301</v>
      </c>
      <c r="D147" s="591" t="s">
        <v>162</v>
      </c>
      <c r="E147" s="344">
        <f>SUM(E143:E146)</f>
        <v>0</v>
      </c>
      <c r="F147" s="563" t="s">
        <v>163</v>
      </c>
    </row>
    <row r="148" spans="1:64" ht="15.5" thickTop="1" thickBot="1" x14ac:dyDescent="0.4">
      <c r="A148" s="569"/>
      <c r="B148" s="616" t="s">
        <v>365</v>
      </c>
      <c r="C148" s="601"/>
      <c r="D148" s="572"/>
      <c r="E148" s="577"/>
      <c r="F148" s="564">
        <f>SUM(E138:E147)</f>
        <v>0</v>
      </c>
    </row>
    <row r="149" spans="1:64" ht="16.5" customHeight="1" thickTop="1" thickBot="1" x14ac:dyDescent="0.4">
      <c r="A149" s="569"/>
      <c r="B149" s="601" t="s">
        <v>375</v>
      </c>
      <c r="C149" s="582"/>
      <c r="D149" s="598"/>
      <c r="E149" s="344">
        <v>500</v>
      </c>
      <c r="F149" s="532"/>
    </row>
    <row r="150" spans="1:64" ht="15" thickTop="1" x14ac:dyDescent="0.35">
      <c r="A150" s="569"/>
      <c r="B150" s="582"/>
      <c r="C150" s="582"/>
      <c r="D150" s="598"/>
      <c r="E150" s="662"/>
      <c r="F150" s="532"/>
    </row>
    <row r="151" spans="1:64" x14ac:dyDescent="0.35">
      <c r="A151" s="569"/>
      <c r="B151" s="578"/>
      <c r="C151" s="582"/>
      <c r="D151" s="663"/>
      <c r="E151" s="528"/>
      <c r="F151" s="558"/>
    </row>
    <row r="152" spans="1:64" ht="22.5" hidden="1" x14ac:dyDescent="0.35">
      <c r="B152" s="475" t="s">
        <v>7</v>
      </c>
      <c r="C152" s="482"/>
      <c r="D152" s="42"/>
      <c r="E152" s="23" t="s">
        <v>0</v>
      </c>
      <c r="F152" s="522"/>
    </row>
    <row r="153" spans="1:64" ht="59" hidden="1" thickTop="1" thickBot="1" x14ac:dyDescent="0.4">
      <c r="B153" s="476" t="s">
        <v>9</v>
      </c>
      <c r="C153" s="473"/>
      <c r="D153" s="22"/>
      <c r="E153" s="216" t="s">
        <v>129</v>
      </c>
      <c r="F153" s="523"/>
    </row>
    <row r="154" spans="1:64" s="34" customFormat="1" hidden="1" x14ac:dyDescent="0.35">
      <c r="B154" s="477" t="s">
        <v>10</v>
      </c>
      <c r="C154" s="478"/>
      <c r="D154" s="24" t="s">
        <v>2</v>
      </c>
      <c r="E154" s="26"/>
      <c r="F154" s="525"/>
      <c r="G154" s="221"/>
      <c r="H154" s="222"/>
      <c r="I154" s="222"/>
      <c r="J154" s="222"/>
      <c r="K154" s="222"/>
      <c r="L154" s="222"/>
      <c r="M154" s="222"/>
      <c r="N154" s="222"/>
      <c r="O154" s="222"/>
      <c r="P154" s="222"/>
      <c r="Q154" s="222"/>
      <c r="R154" s="222"/>
      <c r="S154" s="222"/>
      <c r="T154" s="222"/>
      <c r="U154" s="222"/>
      <c r="V154" s="222"/>
      <c r="W154" s="222"/>
      <c r="X154" s="222"/>
      <c r="Y154" s="222"/>
      <c r="Z154" s="222"/>
      <c r="AA154" s="222"/>
      <c r="AB154" s="222"/>
      <c r="AC154" s="222"/>
      <c r="AD154" s="222"/>
      <c r="AE154" s="222"/>
      <c r="AF154" s="222"/>
      <c r="AG154" s="222"/>
      <c r="AH154" s="222"/>
      <c r="AI154" s="222"/>
      <c r="AJ154" s="231"/>
      <c r="AK154" s="231"/>
      <c r="AL154" s="231"/>
      <c r="AM154" s="231"/>
      <c r="AN154" s="231"/>
      <c r="AO154" s="231"/>
      <c r="AP154" s="231"/>
      <c r="AQ154" s="32"/>
      <c r="AR154" s="32"/>
      <c r="AS154" s="32"/>
      <c r="AT154" s="32"/>
      <c r="AU154" s="32"/>
      <c r="AV154" s="32"/>
      <c r="AW154" s="32"/>
      <c r="AX154" s="32"/>
      <c r="AY154" s="32"/>
      <c r="AZ154" s="32"/>
      <c r="BA154" s="32"/>
      <c r="BB154" s="32"/>
      <c r="BC154" s="32"/>
      <c r="BD154" s="32"/>
      <c r="BE154" s="32"/>
      <c r="BF154" s="32"/>
      <c r="BG154" s="32"/>
      <c r="BH154" s="32"/>
      <c r="BI154" s="32"/>
      <c r="BJ154" s="33"/>
      <c r="BK154" s="33"/>
      <c r="BL154" s="33"/>
    </row>
    <row r="155" spans="1:64" ht="7.5" hidden="1" customHeight="1" thickTop="1" thickBot="1" x14ac:dyDescent="0.4">
      <c r="B155" s="472"/>
      <c r="C155" s="377"/>
      <c r="D155" s="24"/>
      <c r="E155" s="216" t="s">
        <v>129</v>
      </c>
      <c r="F155" s="523"/>
    </row>
    <row r="156" spans="1:64" s="34" customFormat="1" hidden="1" x14ac:dyDescent="0.35">
      <c r="B156" s="477" t="s">
        <v>11</v>
      </c>
      <c r="C156" s="478"/>
      <c r="D156" s="24" t="s">
        <v>2</v>
      </c>
      <c r="E156" s="26"/>
      <c r="F156" s="525"/>
      <c r="G156" s="221"/>
      <c r="H156" s="222"/>
      <c r="I156" s="222"/>
      <c r="J156" s="222"/>
      <c r="K156" s="222"/>
      <c r="L156" s="222"/>
      <c r="M156" s="222"/>
      <c r="N156" s="222"/>
      <c r="O156" s="222"/>
      <c r="P156" s="222"/>
      <c r="Q156" s="222"/>
      <c r="R156" s="222"/>
      <c r="S156" s="222"/>
      <c r="T156" s="222"/>
      <c r="U156" s="222"/>
      <c r="V156" s="222"/>
      <c r="W156" s="222"/>
      <c r="X156" s="222"/>
      <c r="Y156" s="222"/>
      <c r="Z156" s="222"/>
      <c r="AA156" s="222"/>
      <c r="AB156" s="222"/>
      <c r="AC156" s="222"/>
      <c r="AD156" s="222"/>
      <c r="AE156" s="222"/>
      <c r="AF156" s="222"/>
      <c r="AG156" s="222"/>
      <c r="AH156" s="222"/>
      <c r="AI156" s="222"/>
      <c r="AJ156" s="231"/>
      <c r="AK156" s="231"/>
      <c r="AL156" s="231"/>
      <c r="AM156" s="231"/>
      <c r="AN156" s="231"/>
      <c r="AO156" s="231"/>
      <c r="AP156" s="231"/>
      <c r="AQ156" s="32"/>
      <c r="AR156" s="32"/>
      <c r="AS156" s="32"/>
      <c r="AT156" s="32"/>
      <c r="AU156" s="32"/>
      <c r="AV156" s="32"/>
      <c r="AW156" s="32"/>
      <c r="AX156" s="32"/>
      <c r="AY156" s="32"/>
      <c r="AZ156" s="32"/>
      <c r="BA156" s="32"/>
      <c r="BB156" s="32"/>
      <c r="BC156" s="32"/>
      <c r="BD156" s="32"/>
      <c r="BE156" s="32"/>
      <c r="BF156" s="32"/>
      <c r="BG156" s="32"/>
      <c r="BH156" s="32"/>
      <c r="BI156" s="32"/>
      <c r="BJ156" s="33"/>
      <c r="BK156" s="33"/>
      <c r="BL156" s="33"/>
    </row>
    <row r="157" spans="1:64" ht="7.5" hidden="1" customHeight="1" thickTop="1" thickBot="1" x14ac:dyDescent="0.4">
      <c r="B157" s="472"/>
      <c r="C157" s="377"/>
      <c r="D157" s="24"/>
      <c r="E157" s="216" t="s">
        <v>129</v>
      </c>
      <c r="F157" s="523"/>
    </row>
    <row r="158" spans="1:64" s="34" customFormat="1" hidden="1" x14ac:dyDescent="0.35">
      <c r="B158" s="477" t="s">
        <v>12</v>
      </c>
      <c r="C158" s="478"/>
      <c r="D158" s="24" t="s">
        <v>2</v>
      </c>
      <c r="E158" s="26"/>
      <c r="F158" s="525"/>
      <c r="G158" s="221"/>
      <c r="H158" s="222"/>
      <c r="I158" s="222"/>
      <c r="J158" s="222"/>
      <c r="K158" s="222"/>
      <c r="L158" s="222"/>
      <c r="M158" s="222"/>
      <c r="N158" s="222"/>
      <c r="O158" s="222"/>
      <c r="P158" s="222"/>
      <c r="Q158" s="222"/>
      <c r="R158" s="222"/>
      <c r="S158" s="222"/>
      <c r="T158" s="222"/>
      <c r="U158" s="222"/>
      <c r="V158" s="222"/>
      <c r="W158" s="222"/>
      <c r="X158" s="222"/>
      <c r="Y158" s="222"/>
      <c r="Z158" s="222"/>
      <c r="AA158" s="222"/>
      <c r="AB158" s="222"/>
      <c r="AC158" s="222"/>
      <c r="AD158" s="222"/>
      <c r="AE158" s="222"/>
      <c r="AF158" s="222"/>
      <c r="AG158" s="222"/>
      <c r="AH158" s="222"/>
      <c r="AI158" s="222"/>
      <c r="AJ158" s="231"/>
      <c r="AK158" s="231"/>
      <c r="AL158" s="231"/>
      <c r="AM158" s="231"/>
      <c r="AN158" s="231"/>
      <c r="AO158" s="231"/>
      <c r="AP158" s="231"/>
      <c r="AQ158" s="32"/>
      <c r="AR158" s="32"/>
      <c r="AS158" s="32"/>
      <c r="AT158" s="32"/>
      <c r="AU158" s="32"/>
      <c r="AV158" s="32"/>
      <c r="AW158" s="32"/>
      <c r="AX158" s="32"/>
      <c r="AY158" s="32"/>
      <c r="AZ158" s="32"/>
      <c r="BA158" s="32"/>
      <c r="BB158" s="32"/>
      <c r="BC158" s="32"/>
      <c r="BD158" s="32"/>
      <c r="BE158" s="32"/>
      <c r="BF158" s="32"/>
      <c r="BG158" s="32"/>
      <c r="BH158" s="32"/>
      <c r="BI158" s="32"/>
      <c r="BJ158" s="33"/>
      <c r="BK158" s="33"/>
      <c r="BL158" s="33"/>
    </row>
    <row r="159" spans="1:64" ht="7.5" hidden="1" customHeight="1" thickTop="1" thickBot="1" x14ac:dyDescent="0.4">
      <c r="B159" s="472"/>
      <c r="C159" s="377"/>
      <c r="D159" s="24"/>
      <c r="E159" s="216" t="s">
        <v>129</v>
      </c>
      <c r="F159" s="523"/>
    </row>
    <row r="160" spans="1:64" s="34" customFormat="1" hidden="1" x14ac:dyDescent="0.35">
      <c r="B160" s="477" t="s">
        <v>13</v>
      </c>
      <c r="C160" s="478"/>
      <c r="D160" s="24" t="s">
        <v>2</v>
      </c>
      <c r="E160" s="26"/>
      <c r="F160" s="525"/>
      <c r="G160" s="221"/>
      <c r="H160" s="222"/>
      <c r="I160" s="222"/>
      <c r="J160" s="222"/>
      <c r="K160" s="222"/>
      <c r="L160" s="222"/>
      <c r="M160" s="222"/>
      <c r="N160" s="222"/>
      <c r="O160" s="222"/>
      <c r="P160" s="222"/>
      <c r="Q160" s="222"/>
      <c r="R160" s="222"/>
      <c r="S160" s="222"/>
      <c r="T160" s="222"/>
      <c r="U160" s="222"/>
      <c r="V160" s="222"/>
      <c r="W160" s="222"/>
      <c r="X160" s="222"/>
      <c r="Y160" s="222"/>
      <c r="Z160" s="222"/>
      <c r="AA160" s="222"/>
      <c r="AB160" s="222"/>
      <c r="AC160" s="222"/>
      <c r="AD160" s="222"/>
      <c r="AE160" s="222"/>
      <c r="AF160" s="222"/>
      <c r="AG160" s="222"/>
      <c r="AH160" s="222"/>
      <c r="AI160" s="222"/>
      <c r="AJ160" s="231"/>
      <c r="AK160" s="231"/>
      <c r="AL160" s="231"/>
      <c r="AM160" s="231"/>
      <c r="AN160" s="231"/>
      <c r="AO160" s="231"/>
      <c r="AP160" s="231"/>
      <c r="AQ160" s="32"/>
      <c r="AR160" s="32"/>
      <c r="AS160" s="32"/>
      <c r="AT160" s="32"/>
      <c r="AU160" s="32"/>
      <c r="AV160" s="32"/>
      <c r="AW160" s="32"/>
      <c r="AX160" s="32"/>
      <c r="AY160" s="32"/>
      <c r="AZ160" s="32"/>
      <c r="BA160" s="32"/>
      <c r="BB160" s="32"/>
      <c r="BC160" s="32"/>
      <c r="BD160" s="32"/>
      <c r="BE160" s="32"/>
      <c r="BF160" s="32"/>
      <c r="BG160" s="32"/>
      <c r="BH160" s="32"/>
      <c r="BI160" s="32"/>
      <c r="BJ160" s="33"/>
      <c r="BK160" s="33"/>
      <c r="BL160" s="33"/>
    </row>
    <row r="161" spans="2:64" ht="7.5" hidden="1" customHeight="1" thickTop="1" thickBot="1" x14ac:dyDescent="0.4">
      <c r="B161" s="472"/>
      <c r="C161" s="377"/>
      <c r="D161" s="24"/>
      <c r="E161" s="216" t="s">
        <v>129</v>
      </c>
      <c r="F161" s="523"/>
    </row>
    <row r="162" spans="2:64" s="34" customFormat="1" hidden="1" x14ac:dyDescent="0.35">
      <c r="B162" s="477" t="s">
        <v>14</v>
      </c>
      <c r="C162" s="478"/>
      <c r="D162" s="24" t="s">
        <v>2</v>
      </c>
      <c r="E162" s="29"/>
      <c r="F162" s="526"/>
      <c r="G162" s="221"/>
      <c r="H162" s="222"/>
      <c r="I162" s="222"/>
      <c r="J162" s="222"/>
      <c r="K162" s="222"/>
      <c r="L162" s="222"/>
      <c r="M162" s="222"/>
      <c r="N162" s="222"/>
      <c r="O162" s="222"/>
      <c r="P162" s="222"/>
      <c r="Q162" s="222"/>
      <c r="R162" s="222"/>
      <c r="S162" s="222"/>
      <c r="T162" s="222"/>
      <c r="U162" s="222"/>
      <c r="V162" s="222"/>
      <c r="W162" s="222"/>
      <c r="X162" s="222"/>
      <c r="Y162" s="222"/>
      <c r="Z162" s="222"/>
      <c r="AA162" s="222"/>
      <c r="AB162" s="222"/>
      <c r="AC162" s="222"/>
      <c r="AD162" s="222"/>
      <c r="AE162" s="222"/>
      <c r="AF162" s="222"/>
      <c r="AG162" s="222"/>
      <c r="AH162" s="222"/>
      <c r="AI162" s="222"/>
      <c r="AJ162" s="231"/>
      <c r="AK162" s="231"/>
      <c r="AL162" s="231"/>
      <c r="AM162" s="231"/>
      <c r="AN162" s="231"/>
      <c r="AO162" s="231"/>
      <c r="AP162" s="231"/>
      <c r="AQ162" s="32"/>
      <c r="AR162" s="32"/>
      <c r="AS162" s="32"/>
      <c r="AT162" s="32"/>
      <c r="AU162" s="32"/>
      <c r="AV162" s="32"/>
      <c r="AW162" s="32"/>
      <c r="AX162" s="32"/>
      <c r="AY162" s="32"/>
      <c r="AZ162" s="32"/>
      <c r="BA162" s="32"/>
      <c r="BB162" s="32"/>
      <c r="BC162" s="32"/>
      <c r="BD162" s="32"/>
      <c r="BE162" s="32"/>
      <c r="BF162" s="32"/>
      <c r="BG162" s="32"/>
      <c r="BH162" s="32"/>
      <c r="BI162" s="32"/>
      <c r="BJ162" s="33"/>
      <c r="BK162" s="33"/>
      <c r="BL162" s="33"/>
    </row>
    <row r="163" spans="2:64" s="35" customFormat="1" ht="7.5" hidden="1" customHeight="1" thickTop="1" thickBot="1" x14ac:dyDescent="0.4">
      <c r="B163" s="478"/>
      <c r="C163" s="478"/>
      <c r="D163" s="30"/>
      <c r="E163" s="216" t="s">
        <v>129</v>
      </c>
      <c r="F163" s="523"/>
      <c r="G163" s="221"/>
      <c r="H163" s="221"/>
      <c r="I163" s="221"/>
      <c r="J163" s="221"/>
      <c r="K163" s="221"/>
      <c r="L163" s="221"/>
      <c r="M163" s="221"/>
      <c r="N163" s="221"/>
      <c r="O163" s="221"/>
      <c r="P163" s="221"/>
      <c r="Q163" s="221"/>
      <c r="R163" s="221"/>
      <c r="S163" s="221"/>
      <c r="T163" s="221"/>
      <c r="U163" s="221"/>
      <c r="V163" s="221"/>
      <c r="W163" s="221"/>
      <c r="X163" s="221"/>
      <c r="Y163" s="221"/>
      <c r="Z163" s="221"/>
      <c r="AA163" s="221"/>
      <c r="AB163" s="221"/>
      <c r="AC163" s="221"/>
      <c r="AD163" s="221"/>
      <c r="AE163" s="221"/>
      <c r="AF163" s="221"/>
      <c r="AG163" s="221"/>
      <c r="AH163" s="221"/>
      <c r="AI163" s="221"/>
      <c r="AJ163" s="234"/>
      <c r="AK163" s="234"/>
      <c r="AL163" s="234"/>
      <c r="AM163" s="234"/>
      <c r="AN163" s="234"/>
      <c r="AO163" s="234"/>
      <c r="AP163" s="234"/>
      <c r="AQ163" s="45"/>
      <c r="AR163" s="45"/>
      <c r="AS163" s="45"/>
      <c r="AT163" s="45"/>
      <c r="AU163" s="45"/>
      <c r="AV163" s="45"/>
      <c r="AW163" s="45"/>
      <c r="AX163" s="45"/>
      <c r="AY163" s="45"/>
      <c r="AZ163" s="45"/>
      <c r="BA163" s="45"/>
      <c r="BB163" s="45"/>
      <c r="BC163" s="45"/>
      <c r="BD163" s="45"/>
      <c r="BE163" s="45"/>
      <c r="BF163" s="45"/>
      <c r="BG163" s="45"/>
      <c r="BH163" s="45"/>
      <c r="BI163" s="45"/>
      <c r="BJ163" s="31"/>
      <c r="BK163" s="31"/>
      <c r="BL163" s="31"/>
    </row>
    <row r="164" spans="2:64" s="41" customFormat="1" hidden="1" x14ac:dyDescent="0.35">
      <c r="B164" s="477" t="s">
        <v>15</v>
      </c>
      <c r="C164" s="478"/>
      <c r="D164" s="24" t="s">
        <v>2</v>
      </c>
      <c r="E164" s="29"/>
      <c r="F164" s="526"/>
      <c r="G164" s="219"/>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33"/>
      <c r="AK164" s="233"/>
      <c r="AL164" s="233"/>
      <c r="AM164" s="233"/>
      <c r="AN164" s="233"/>
      <c r="AO164" s="233"/>
      <c r="AP164" s="233"/>
      <c r="AQ164" s="39"/>
      <c r="AR164" s="39"/>
      <c r="AS164" s="39"/>
      <c r="AT164" s="39"/>
      <c r="AU164" s="39"/>
      <c r="AV164" s="39"/>
      <c r="AW164" s="40"/>
      <c r="AX164" s="40"/>
      <c r="AY164" s="40"/>
      <c r="AZ164" s="40"/>
      <c r="BA164" s="40"/>
      <c r="BB164" s="40"/>
      <c r="BC164" s="40"/>
      <c r="BD164" s="40"/>
      <c r="BE164" s="40"/>
      <c r="BF164" s="40"/>
      <c r="BG164" s="40"/>
      <c r="BH164" s="40"/>
      <c r="BI164" s="40"/>
    </row>
    <row r="165" spans="2:64" x14ac:dyDescent="0.35">
      <c r="B165" s="478"/>
      <c r="C165" s="478"/>
      <c r="D165" s="30"/>
      <c r="E165" s="47"/>
      <c r="F165" s="529"/>
    </row>
    <row r="166" spans="2:64" x14ac:dyDescent="0.35">
      <c r="B166" s="479"/>
      <c r="C166" s="479"/>
      <c r="D166" s="46"/>
      <c r="E166" s="47"/>
      <c r="F166" s="529"/>
      <c r="G166" s="218"/>
      <c r="H166" s="218"/>
      <c r="I166" s="218"/>
      <c r="J166" s="218"/>
      <c r="K166" s="218"/>
      <c r="L166" s="218"/>
      <c r="M166" s="218"/>
      <c r="N166" s="218"/>
      <c r="O166" s="218"/>
      <c r="P166" s="218"/>
      <c r="Q166" s="218"/>
      <c r="R166" s="218"/>
      <c r="S166" s="218"/>
      <c r="T166" s="218"/>
      <c r="U166" s="218"/>
      <c r="V166" s="218"/>
      <c r="W166" s="218"/>
      <c r="X166" s="218"/>
      <c r="Y166" s="218"/>
      <c r="Z166" s="218"/>
      <c r="AA166" s="218"/>
      <c r="AB166" s="218"/>
      <c r="AC166" s="218"/>
      <c r="AD166" s="218"/>
      <c r="AE166" s="218"/>
      <c r="AF166" s="218"/>
      <c r="AG166" s="218"/>
      <c r="AH166" s="218"/>
      <c r="AI166" s="218"/>
      <c r="AJ166" s="218"/>
      <c r="AK166" s="218"/>
      <c r="AL166" s="218"/>
      <c r="AM166" s="218"/>
      <c r="AN166" s="218"/>
      <c r="AO166" s="218"/>
      <c r="AP166" s="218"/>
      <c r="AQ166"/>
      <c r="AR166"/>
      <c r="AS166"/>
      <c r="AT166"/>
      <c r="AU166"/>
      <c r="AV166"/>
      <c r="AW166"/>
      <c r="AX166"/>
      <c r="AY166"/>
      <c r="AZ166"/>
      <c r="BA166"/>
      <c r="BB166"/>
      <c r="BC166"/>
      <c r="BD166"/>
      <c r="BE166"/>
      <c r="BF166"/>
      <c r="BG166"/>
      <c r="BH166"/>
      <c r="BI166"/>
    </row>
    <row r="167" spans="2:64" x14ac:dyDescent="0.35">
      <c r="B167" s="479"/>
      <c r="C167" s="479"/>
      <c r="D167" s="46"/>
      <c r="E167" s="47"/>
      <c r="F167" s="529"/>
      <c r="G167" s="218"/>
      <c r="H167" s="218"/>
      <c r="I167" s="218"/>
      <c r="J167" s="218"/>
      <c r="K167" s="218"/>
      <c r="L167" s="218"/>
      <c r="M167" s="218"/>
      <c r="N167" s="218"/>
      <c r="O167" s="218"/>
      <c r="P167" s="218"/>
      <c r="Q167" s="218"/>
      <c r="R167" s="218"/>
      <c r="S167" s="218"/>
      <c r="T167" s="218"/>
      <c r="U167" s="218"/>
      <c r="V167" s="218"/>
      <c r="W167" s="218"/>
      <c r="X167" s="218"/>
      <c r="Y167" s="218"/>
      <c r="Z167" s="218"/>
      <c r="AA167" s="218"/>
      <c r="AB167" s="218"/>
      <c r="AC167" s="218"/>
      <c r="AD167" s="218"/>
      <c r="AE167" s="218"/>
      <c r="AF167" s="218"/>
      <c r="AG167" s="218"/>
      <c r="AH167" s="218"/>
      <c r="AI167" s="218"/>
      <c r="AJ167" s="218"/>
      <c r="AK167" s="218"/>
      <c r="AL167" s="218"/>
      <c r="AM167" s="218"/>
      <c r="AN167" s="218"/>
      <c r="AO167" s="218"/>
      <c r="AP167" s="218"/>
      <c r="AQ167"/>
      <c r="AR167"/>
      <c r="AS167"/>
      <c r="AT167"/>
      <c r="AU167"/>
      <c r="AV167"/>
      <c r="AW167"/>
      <c r="AX167"/>
      <c r="AY167"/>
      <c r="AZ167"/>
      <c r="BA167"/>
      <c r="BB167"/>
      <c r="BC167"/>
      <c r="BD167"/>
      <c r="BE167"/>
      <c r="BF167"/>
      <c r="BG167"/>
      <c r="BH167"/>
      <c r="BI167"/>
    </row>
    <row r="168" spans="2:64" x14ac:dyDescent="0.35">
      <c r="B168" s="479"/>
      <c r="C168" s="479"/>
      <c r="D168" s="46"/>
      <c r="E168" s="47"/>
      <c r="F168" s="529"/>
      <c r="G168" s="218"/>
      <c r="H168" s="218"/>
      <c r="I168" s="218"/>
      <c r="J168" s="218"/>
      <c r="K168" s="218"/>
      <c r="L168" s="218"/>
      <c r="M168" s="218"/>
      <c r="N168" s="218"/>
      <c r="O168" s="218"/>
      <c r="P168" s="218"/>
      <c r="Q168" s="218"/>
      <c r="R168" s="218"/>
      <c r="S168" s="218"/>
      <c r="T168" s="218"/>
      <c r="U168" s="218"/>
      <c r="V168" s="218"/>
      <c r="W168" s="218"/>
      <c r="X168" s="218"/>
      <c r="Y168" s="218"/>
      <c r="Z168" s="218"/>
      <c r="AA168" s="218"/>
      <c r="AB168" s="218"/>
      <c r="AC168" s="218"/>
      <c r="AD168" s="218"/>
      <c r="AE168" s="218"/>
      <c r="AF168" s="218"/>
      <c r="AG168" s="218"/>
      <c r="AH168" s="218"/>
      <c r="AI168" s="218"/>
      <c r="AJ168" s="218"/>
      <c r="AK168" s="218"/>
      <c r="AL168" s="218"/>
      <c r="AM168" s="218"/>
      <c r="AN168" s="218"/>
      <c r="AO168" s="218"/>
      <c r="AP168" s="218"/>
      <c r="AQ168"/>
      <c r="AR168"/>
      <c r="AS168"/>
      <c r="AT168"/>
      <c r="AU168"/>
      <c r="AV168"/>
      <c r="AW168"/>
      <c r="AX168"/>
      <c r="AY168"/>
      <c r="AZ168"/>
      <c r="BA168"/>
      <c r="BB168"/>
      <c r="BC168"/>
      <c r="BD168"/>
      <c r="BE168"/>
      <c r="BF168"/>
      <c r="BG168"/>
      <c r="BH168"/>
      <c r="BI168"/>
    </row>
    <row r="169" spans="2:64" x14ac:dyDescent="0.35">
      <c r="B169" s="479"/>
      <c r="C169" s="479"/>
      <c r="D169" s="46"/>
      <c r="E169" s="47"/>
      <c r="F169" s="529"/>
      <c r="G169" s="218"/>
      <c r="H169" s="218"/>
      <c r="I169" s="218"/>
      <c r="J169" s="218"/>
      <c r="K169" s="218"/>
      <c r="L169" s="218"/>
      <c r="M169" s="218"/>
      <c r="N169" s="218"/>
      <c r="O169" s="218"/>
      <c r="P169" s="218"/>
      <c r="Q169" s="218"/>
      <c r="R169" s="218"/>
      <c r="S169" s="218"/>
      <c r="T169" s="218"/>
      <c r="U169" s="218"/>
      <c r="V169" s="218"/>
      <c r="W169" s="218"/>
      <c r="X169" s="218"/>
      <c r="Y169" s="218"/>
      <c r="Z169" s="218"/>
      <c r="AA169" s="218"/>
      <c r="AB169" s="218"/>
      <c r="AC169" s="218"/>
      <c r="AD169" s="218"/>
      <c r="AE169" s="218"/>
      <c r="AF169" s="218"/>
      <c r="AG169" s="218"/>
      <c r="AH169" s="218"/>
      <c r="AI169" s="218"/>
      <c r="AJ169" s="218"/>
      <c r="AK169" s="218"/>
      <c r="AL169" s="218"/>
      <c r="AM169" s="218"/>
      <c r="AN169" s="218"/>
      <c r="AO169" s="218"/>
      <c r="AP169" s="218"/>
      <c r="AQ169"/>
      <c r="AR169"/>
      <c r="AS169"/>
      <c r="AT169"/>
      <c r="AU169"/>
      <c r="AV169"/>
      <c r="AW169"/>
      <c r="AX169"/>
      <c r="AY169"/>
      <c r="AZ169"/>
      <c r="BA169"/>
      <c r="BB169"/>
      <c r="BC169"/>
      <c r="BD169"/>
      <c r="BE169"/>
      <c r="BF169"/>
      <c r="BG169"/>
      <c r="BH169"/>
      <c r="BI169"/>
    </row>
    <row r="170" spans="2:64" x14ac:dyDescent="0.35">
      <c r="B170" s="479"/>
      <c r="C170" s="479"/>
      <c r="D170" s="46"/>
      <c r="E170" s="47"/>
      <c r="F170" s="529"/>
      <c r="G170" s="218"/>
      <c r="H170" s="218"/>
      <c r="I170" s="218"/>
      <c r="J170" s="218"/>
      <c r="K170" s="218"/>
      <c r="L170" s="218"/>
      <c r="M170" s="218"/>
      <c r="N170" s="218"/>
      <c r="O170" s="218"/>
      <c r="P170" s="218"/>
      <c r="Q170" s="218"/>
      <c r="R170" s="218"/>
      <c r="S170" s="218"/>
      <c r="T170" s="218"/>
      <c r="U170" s="218"/>
      <c r="V170" s="218"/>
      <c r="W170" s="218"/>
      <c r="X170" s="218"/>
      <c r="Y170" s="218"/>
      <c r="Z170" s="218"/>
      <c r="AA170" s="218"/>
      <c r="AB170" s="218"/>
      <c r="AC170" s="218"/>
      <c r="AD170" s="218"/>
      <c r="AE170" s="218"/>
      <c r="AF170" s="218"/>
      <c r="AG170" s="218"/>
      <c r="AH170" s="218"/>
      <c r="AI170" s="218"/>
      <c r="AJ170" s="218"/>
      <c r="AK170" s="218"/>
      <c r="AL170" s="218"/>
      <c r="AM170" s="218"/>
      <c r="AN170" s="218"/>
      <c r="AO170" s="218"/>
      <c r="AP170" s="218"/>
      <c r="AQ170"/>
      <c r="AR170"/>
      <c r="AS170"/>
      <c r="AT170"/>
      <c r="AU170"/>
      <c r="AV170"/>
      <c r="AW170"/>
      <c r="AX170"/>
      <c r="AY170"/>
      <c r="AZ170"/>
      <c r="BA170"/>
      <c r="BB170"/>
      <c r="BC170"/>
      <c r="BD170"/>
      <c r="BE170"/>
      <c r="BF170"/>
      <c r="BG170"/>
      <c r="BH170"/>
      <c r="BI170"/>
    </row>
    <row r="171" spans="2:64" x14ac:dyDescent="0.35">
      <c r="B171" s="479"/>
      <c r="C171" s="479"/>
      <c r="D171" s="46"/>
      <c r="E171" s="47"/>
      <c r="F171" s="529"/>
      <c r="G171" s="218"/>
      <c r="H171" s="218"/>
      <c r="I171" s="218"/>
      <c r="J171" s="218"/>
      <c r="K171" s="218"/>
      <c r="L171" s="218"/>
      <c r="M171" s="218"/>
      <c r="N171" s="218"/>
      <c r="O171" s="218"/>
      <c r="P171" s="218"/>
      <c r="Q171" s="218"/>
      <c r="R171" s="218"/>
      <c r="S171" s="218"/>
      <c r="T171" s="218"/>
      <c r="U171" s="218"/>
      <c r="V171" s="218"/>
      <c r="W171" s="218"/>
      <c r="X171" s="218"/>
      <c r="Y171" s="218"/>
      <c r="Z171" s="218"/>
      <c r="AA171" s="218"/>
      <c r="AB171" s="218"/>
      <c r="AC171" s="218"/>
      <c r="AD171" s="218"/>
      <c r="AE171" s="218"/>
      <c r="AF171" s="218"/>
      <c r="AG171" s="218"/>
      <c r="AH171" s="218"/>
      <c r="AI171" s="218"/>
      <c r="AJ171" s="218"/>
      <c r="AK171" s="218"/>
      <c r="AL171" s="218"/>
      <c r="AM171" s="218"/>
      <c r="AN171" s="218"/>
      <c r="AO171" s="218"/>
      <c r="AP171" s="218"/>
      <c r="AQ171"/>
      <c r="AR171"/>
      <c r="AS171"/>
      <c r="AT171"/>
      <c r="AU171"/>
      <c r="AV171"/>
      <c r="AW171"/>
      <c r="AX171"/>
      <c r="AY171"/>
      <c r="AZ171"/>
      <c r="BA171"/>
      <c r="BB171"/>
      <c r="BC171"/>
      <c r="BD171"/>
      <c r="BE171"/>
      <c r="BF171"/>
      <c r="BG171"/>
      <c r="BH171"/>
      <c r="BI171"/>
    </row>
    <row r="172" spans="2:64" x14ac:dyDescent="0.35">
      <c r="B172" s="479"/>
      <c r="C172" s="479"/>
      <c r="D172" s="46"/>
      <c r="E172" s="47"/>
      <c r="F172" s="529"/>
      <c r="G172" s="218"/>
      <c r="H172" s="218"/>
      <c r="I172" s="218"/>
      <c r="J172" s="218"/>
      <c r="K172" s="218"/>
      <c r="L172" s="218"/>
      <c r="M172" s="218"/>
      <c r="N172" s="218"/>
      <c r="O172" s="218"/>
      <c r="P172" s="218"/>
      <c r="Q172" s="218"/>
      <c r="R172" s="218"/>
      <c r="S172" s="218"/>
      <c r="T172" s="218"/>
      <c r="U172" s="218"/>
      <c r="V172" s="218"/>
      <c r="W172" s="218"/>
      <c r="X172" s="218"/>
      <c r="Y172" s="218"/>
      <c r="Z172" s="218"/>
      <c r="AA172" s="218"/>
      <c r="AB172" s="218"/>
      <c r="AC172" s="218"/>
      <c r="AD172" s="218"/>
      <c r="AE172" s="218"/>
      <c r="AF172" s="218"/>
      <c r="AG172" s="218"/>
      <c r="AH172" s="218"/>
      <c r="AI172" s="218"/>
      <c r="AJ172" s="218"/>
      <c r="AK172" s="218"/>
      <c r="AL172" s="218"/>
      <c r="AM172" s="218"/>
      <c r="AN172" s="218"/>
      <c r="AO172" s="218"/>
      <c r="AP172" s="218"/>
      <c r="AQ172"/>
      <c r="AR172"/>
      <c r="AS172"/>
      <c r="AT172"/>
      <c r="AU172"/>
      <c r="AV172"/>
      <c r="AW172"/>
      <c r="AX172"/>
      <c r="AY172"/>
      <c r="AZ172"/>
      <c r="BA172"/>
      <c r="BB172"/>
      <c r="BC172"/>
      <c r="BD172"/>
      <c r="BE172"/>
      <c r="BF172"/>
      <c r="BG172"/>
      <c r="BH172"/>
      <c r="BI172"/>
    </row>
    <row r="173" spans="2:64" x14ac:dyDescent="0.35">
      <c r="B173" s="479"/>
      <c r="C173" s="479"/>
      <c r="D173" s="46"/>
      <c r="E173" s="47"/>
      <c r="F173" s="529"/>
      <c r="G173" s="218"/>
      <c r="H173" s="218"/>
      <c r="I173" s="218"/>
      <c r="J173" s="218"/>
      <c r="K173" s="218"/>
      <c r="L173" s="218"/>
      <c r="M173" s="218"/>
      <c r="N173" s="218"/>
      <c r="O173" s="218"/>
      <c r="P173" s="218"/>
      <c r="Q173" s="218"/>
      <c r="R173" s="218"/>
      <c r="S173" s="218"/>
      <c r="T173" s="218"/>
      <c r="U173" s="218"/>
      <c r="V173" s="218"/>
      <c r="W173" s="218"/>
      <c r="X173" s="218"/>
      <c r="Y173" s="218"/>
      <c r="Z173" s="218"/>
      <c r="AA173" s="218"/>
      <c r="AB173" s="218"/>
      <c r="AC173" s="218"/>
      <c r="AD173" s="218"/>
      <c r="AE173" s="218"/>
      <c r="AF173" s="218"/>
      <c r="AG173" s="218"/>
      <c r="AH173" s="218"/>
      <c r="AI173" s="218"/>
      <c r="AJ173" s="218"/>
      <c r="AK173" s="218"/>
      <c r="AL173" s="218"/>
      <c r="AM173" s="218"/>
      <c r="AN173" s="218"/>
      <c r="AO173" s="218"/>
      <c r="AP173" s="218"/>
      <c r="AQ173"/>
      <c r="AR173"/>
      <c r="AS173"/>
      <c r="AT173"/>
      <c r="AU173"/>
      <c r="AV173"/>
      <c r="AW173"/>
      <c r="AX173"/>
      <c r="AY173"/>
      <c r="AZ173"/>
      <c r="BA173"/>
      <c r="BB173"/>
      <c r="BC173"/>
      <c r="BD173"/>
      <c r="BE173"/>
      <c r="BF173"/>
      <c r="BG173"/>
      <c r="BH173"/>
      <c r="BI173"/>
    </row>
    <row r="174" spans="2:64" x14ac:dyDescent="0.35">
      <c r="B174" s="479"/>
      <c r="C174" s="479"/>
      <c r="D174" s="46"/>
      <c r="E174" s="47"/>
      <c r="F174" s="529"/>
      <c r="G174" s="218"/>
      <c r="H174" s="218"/>
      <c r="I174" s="218"/>
      <c r="J174" s="218"/>
      <c r="K174" s="218"/>
      <c r="L174" s="218"/>
      <c r="M174" s="218"/>
      <c r="N174" s="218"/>
      <c r="O174" s="218"/>
      <c r="P174" s="218"/>
      <c r="Q174" s="218"/>
      <c r="R174" s="218"/>
      <c r="S174" s="218"/>
      <c r="T174" s="218"/>
      <c r="U174" s="218"/>
      <c r="V174" s="218"/>
      <c r="W174" s="218"/>
      <c r="X174" s="218"/>
      <c r="Y174" s="218"/>
      <c r="Z174" s="218"/>
      <c r="AA174" s="218"/>
      <c r="AB174" s="218"/>
      <c r="AC174" s="218"/>
      <c r="AD174" s="218"/>
      <c r="AE174" s="218"/>
      <c r="AF174" s="218"/>
      <c r="AG174" s="218"/>
      <c r="AH174" s="218"/>
      <c r="AI174" s="218"/>
      <c r="AJ174" s="218"/>
      <c r="AK174" s="218"/>
      <c r="AL174" s="218"/>
      <c r="AM174" s="218"/>
      <c r="AN174" s="218"/>
      <c r="AO174" s="218"/>
      <c r="AP174" s="218"/>
      <c r="AQ174"/>
      <c r="AR174"/>
      <c r="AS174"/>
      <c r="AT174"/>
      <c r="AU174"/>
      <c r="AV174"/>
      <c r="AW174"/>
      <c r="AX174"/>
      <c r="AY174"/>
      <c r="AZ174"/>
      <c r="BA174"/>
      <c r="BB174"/>
      <c r="BC174"/>
      <c r="BD174"/>
      <c r="BE174"/>
      <c r="BF174"/>
      <c r="BG174"/>
      <c r="BH174"/>
      <c r="BI174"/>
    </row>
    <row r="175" spans="2:64" x14ac:dyDescent="0.35">
      <c r="B175" s="479"/>
      <c r="C175" s="479"/>
      <c r="D175" s="46"/>
      <c r="E175" s="47"/>
      <c r="F175" s="529"/>
      <c r="G175" s="218"/>
      <c r="H175" s="218"/>
      <c r="I175" s="218"/>
      <c r="J175" s="218"/>
      <c r="K175" s="218"/>
      <c r="L175" s="218"/>
      <c r="M175" s="218"/>
      <c r="N175" s="218"/>
      <c r="O175" s="218"/>
      <c r="P175" s="218"/>
      <c r="Q175" s="218"/>
      <c r="R175" s="218"/>
      <c r="S175" s="218"/>
      <c r="T175" s="218"/>
      <c r="U175" s="218"/>
      <c r="V175" s="218"/>
      <c r="W175" s="218"/>
      <c r="X175" s="218"/>
      <c r="Y175" s="218"/>
      <c r="Z175" s="218"/>
      <c r="AA175" s="218"/>
      <c r="AB175" s="218"/>
      <c r="AC175" s="218"/>
      <c r="AD175" s="218"/>
      <c r="AE175" s="218"/>
      <c r="AF175" s="218"/>
      <c r="AG175" s="218"/>
      <c r="AH175" s="218"/>
      <c r="AI175" s="218"/>
      <c r="AJ175" s="218"/>
      <c r="AK175" s="218"/>
      <c r="AL175" s="218"/>
      <c r="AM175" s="218"/>
      <c r="AN175" s="218"/>
      <c r="AO175" s="218"/>
      <c r="AP175" s="218"/>
      <c r="AQ175"/>
      <c r="AR175"/>
      <c r="AS175"/>
      <c r="AT175"/>
      <c r="AU175"/>
      <c r="AV175"/>
      <c r="AW175"/>
      <c r="AX175"/>
      <c r="AY175"/>
      <c r="AZ175"/>
      <c r="BA175"/>
      <c r="BB175"/>
      <c r="BC175"/>
      <c r="BD175"/>
      <c r="BE175"/>
      <c r="BF175"/>
      <c r="BG175"/>
      <c r="BH175"/>
      <c r="BI175"/>
    </row>
    <row r="176" spans="2:64" x14ac:dyDescent="0.35">
      <c r="B176" s="479"/>
      <c r="C176" s="479"/>
      <c r="D176" s="46"/>
      <c r="E176" s="47"/>
      <c r="F176" s="529"/>
      <c r="G176" s="218"/>
      <c r="H176" s="218"/>
      <c r="I176" s="218"/>
      <c r="J176" s="218"/>
      <c r="K176" s="218"/>
      <c r="L176" s="218"/>
      <c r="M176" s="218"/>
      <c r="N176" s="218"/>
      <c r="O176" s="218"/>
      <c r="P176" s="218"/>
      <c r="Q176" s="218"/>
      <c r="R176" s="218"/>
      <c r="S176" s="218"/>
      <c r="T176" s="218"/>
      <c r="U176" s="218"/>
      <c r="V176" s="218"/>
      <c r="W176" s="218"/>
      <c r="X176" s="218"/>
      <c r="Y176" s="218"/>
      <c r="Z176" s="218"/>
      <c r="AA176" s="218"/>
      <c r="AB176" s="218"/>
      <c r="AC176" s="218"/>
      <c r="AD176" s="218"/>
      <c r="AE176" s="218"/>
      <c r="AF176" s="218"/>
      <c r="AG176" s="218"/>
      <c r="AH176" s="218"/>
      <c r="AI176" s="218"/>
      <c r="AJ176" s="218"/>
      <c r="AK176" s="218"/>
      <c r="AL176" s="218"/>
      <c r="AM176" s="218"/>
      <c r="AN176" s="218"/>
      <c r="AO176" s="218"/>
      <c r="AP176" s="218"/>
      <c r="AQ176"/>
      <c r="AR176"/>
      <c r="AS176"/>
      <c r="AT176"/>
      <c r="AU176"/>
      <c r="AV176"/>
      <c r="AW176"/>
      <c r="AX176"/>
      <c r="AY176"/>
      <c r="AZ176"/>
      <c r="BA176"/>
      <c r="BB176"/>
      <c r="BC176"/>
      <c r="BD176"/>
      <c r="BE176"/>
      <c r="BF176"/>
      <c r="BG176"/>
      <c r="BH176"/>
      <c r="BI176"/>
    </row>
    <row r="177" spans="2:61" x14ac:dyDescent="0.35">
      <c r="B177" s="479"/>
      <c r="C177" s="479"/>
      <c r="D177" s="46"/>
      <c r="E177" s="47"/>
      <c r="F177" s="529"/>
      <c r="G177" s="218"/>
      <c r="H177" s="218"/>
      <c r="I177" s="218"/>
      <c r="J177" s="218"/>
      <c r="K177" s="218"/>
      <c r="L177" s="218"/>
      <c r="M177" s="218"/>
      <c r="N177" s="218"/>
      <c r="O177" s="218"/>
      <c r="P177" s="218"/>
      <c r="Q177" s="218"/>
      <c r="R177" s="218"/>
      <c r="S177" s="218"/>
      <c r="T177" s="218"/>
      <c r="U177" s="218"/>
      <c r="V177" s="218"/>
      <c r="W177" s="218"/>
      <c r="X177" s="218"/>
      <c r="Y177" s="218"/>
      <c r="Z177" s="218"/>
      <c r="AA177" s="218"/>
      <c r="AB177" s="218"/>
      <c r="AC177" s="218"/>
      <c r="AD177" s="218"/>
      <c r="AE177" s="218"/>
      <c r="AF177" s="218"/>
      <c r="AG177" s="218"/>
      <c r="AH177" s="218"/>
      <c r="AI177" s="218"/>
      <c r="AJ177" s="218"/>
      <c r="AK177" s="218"/>
      <c r="AL177" s="218"/>
      <c r="AM177" s="218"/>
      <c r="AN177" s="218"/>
      <c r="AO177" s="218"/>
      <c r="AP177" s="218"/>
      <c r="AQ177"/>
      <c r="AR177"/>
      <c r="AS177"/>
      <c r="AT177"/>
      <c r="AU177"/>
      <c r="AV177"/>
      <c r="AW177"/>
      <c r="AX177"/>
      <c r="AY177"/>
      <c r="AZ177"/>
      <c r="BA177"/>
      <c r="BB177"/>
      <c r="BC177"/>
      <c r="BD177"/>
      <c r="BE177"/>
      <c r="BF177"/>
      <c r="BG177"/>
      <c r="BH177"/>
      <c r="BI177"/>
    </row>
    <row r="178" spans="2:61" x14ac:dyDescent="0.35">
      <c r="B178" s="479"/>
      <c r="C178" s="479"/>
      <c r="D178" s="46"/>
      <c r="E178" s="47"/>
      <c r="F178" s="529"/>
      <c r="G178" s="218"/>
      <c r="H178" s="218"/>
      <c r="I178" s="218"/>
      <c r="J178" s="218"/>
      <c r="K178" s="218"/>
      <c r="L178" s="218"/>
      <c r="M178" s="218"/>
      <c r="N178" s="218"/>
      <c r="O178" s="218"/>
      <c r="P178" s="218"/>
      <c r="Q178" s="218"/>
      <c r="R178" s="218"/>
      <c r="S178" s="218"/>
      <c r="T178" s="218"/>
      <c r="U178" s="218"/>
      <c r="V178" s="218"/>
      <c r="W178" s="218"/>
      <c r="X178" s="218"/>
      <c r="Y178" s="218"/>
      <c r="Z178" s="218"/>
      <c r="AA178" s="218"/>
      <c r="AB178" s="218"/>
      <c r="AC178" s="218"/>
      <c r="AD178" s="218"/>
      <c r="AE178" s="218"/>
      <c r="AF178" s="218"/>
      <c r="AG178" s="218"/>
      <c r="AH178" s="218"/>
      <c r="AI178" s="218"/>
      <c r="AJ178" s="218"/>
      <c r="AK178" s="218"/>
      <c r="AL178" s="218"/>
      <c r="AM178" s="218"/>
      <c r="AN178" s="218"/>
      <c r="AO178" s="218"/>
      <c r="AP178" s="218"/>
      <c r="AQ178"/>
      <c r="AR178"/>
      <c r="AS178"/>
      <c r="AT178"/>
      <c r="AU178"/>
      <c r="AV178"/>
      <c r="AW178"/>
      <c r="AX178"/>
      <c r="AY178"/>
      <c r="AZ178"/>
      <c r="BA178"/>
      <c r="BB178"/>
      <c r="BC178"/>
      <c r="BD178"/>
      <c r="BE178"/>
      <c r="BF178"/>
      <c r="BG178"/>
      <c r="BH178"/>
      <c r="BI178"/>
    </row>
    <row r="179" spans="2:61" x14ac:dyDescent="0.35">
      <c r="B179" s="479"/>
      <c r="C179" s="479"/>
      <c r="D179" s="46"/>
      <c r="E179" s="47"/>
      <c r="F179" s="529"/>
      <c r="G179" s="218"/>
      <c r="H179" s="218"/>
      <c r="I179" s="218"/>
      <c r="J179" s="218"/>
      <c r="K179" s="218"/>
      <c r="L179" s="218"/>
      <c r="M179" s="218"/>
      <c r="N179" s="218"/>
      <c r="O179" s="218"/>
      <c r="P179" s="218"/>
      <c r="Q179" s="218"/>
      <c r="R179" s="218"/>
      <c r="S179" s="218"/>
      <c r="T179" s="218"/>
      <c r="U179" s="218"/>
      <c r="V179" s="218"/>
      <c r="W179" s="218"/>
      <c r="X179" s="218"/>
      <c r="Y179" s="218"/>
      <c r="Z179" s="218"/>
      <c r="AA179" s="218"/>
      <c r="AB179" s="218"/>
      <c r="AC179" s="218"/>
      <c r="AD179" s="218"/>
      <c r="AE179" s="218"/>
      <c r="AF179" s="218"/>
      <c r="AG179" s="218"/>
      <c r="AH179" s="218"/>
      <c r="AI179" s="218"/>
      <c r="AJ179" s="218"/>
      <c r="AK179" s="218"/>
      <c r="AL179" s="218"/>
      <c r="AM179" s="218"/>
      <c r="AN179" s="218"/>
      <c r="AO179" s="218"/>
      <c r="AP179" s="218"/>
      <c r="AQ179"/>
      <c r="AR179"/>
      <c r="AS179"/>
      <c r="AT179"/>
      <c r="AU179"/>
      <c r="AV179"/>
      <c r="AW179"/>
      <c r="AX179"/>
      <c r="AY179"/>
      <c r="AZ179"/>
      <c r="BA179"/>
      <c r="BB179"/>
      <c r="BC179"/>
      <c r="BD179"/>
      <c r="BE179"/>
      <c r="BF179"/>
      <c r="BG179"/>
      <c r="BH179"/>
      <c r="BI179"/>
    </row>
    <row r="180" spans="2:61" x14ac:dyDescent="0.35">
      <c r="B180" s="479"/>
      <c r="C180" s="479"/>
      <c r="D180" s="46"/>
      <c r="E180" s="47"/>
      <c r="F180" s="529"/>
      <c r="G180" s="218"/>
      <c r="H180" s="218"/>
      <c r="I180" s="218"/>
      <c r="J180" s="218"/>
      <c r="K180" s="218"/>
      <c r="L180" s="218"/>
      <c r="M180" s="218"/>
      <c r="N180" s="218"/>
      <c r="O180" s="218"/>
      <c r="P180" s="218"/>
      <c r="Q180" s="218"/>
      <c r="R180" s="218"/>
      <c r="S180" s="218"/>
      <c r="T180" s="218"/>
      <c r="U180" s="218"/>
      <c r="V180" s="218"/>
      <c r="W180" s="218"/>
      <c r="X180" s="218"/>
      <c r="Y180" s="218"/>
      <c r="Z180" s="218"/>
      <c r="AA180" s="218"/>
      <c r="AB180" s="218"/>
      <c r="AC180" s="218"/>
      <c r="AD180" s="218"/>
      <c r="AE180" s="218"/>
      <c r="AF180" s="218"/>
      <c r="AG180" s="218"/>
      <c r="AH180" s="218"/>
      <c r="AI180" s="218"/>
      <c r="AJ180" s="218"/>
      <c r="AK180" s="218"/>
      <c r="AL180" s="218"/>
      <c r="AM180" s="218"/>
      <c r="AN180" s="218"/>
      <c r="AO180" s="218"/>
      <c r="AP180" s="218"/>
      <c r="AQ180"/>
      <c r="AR180"/>
      <c r="AS180"/>
      <c r="AT180"/>
      <c r="AU180"/>
      <c r="AV180"/>
      <c r="AW180"/>
      <c r="AX180"/>
      <c r="AY180"/>
      <c r="AZ180"/>
      <c r="BA180"/>
      <c r="BB180"/>
      <c r="BC180"/>
      <c r="BD180"/>
      <c r="BE180"/>
      <c r="BF180"/>
      <c r="BG180"/>
      <c r="BH180"/>
      <c r="BI180"/>
    </row>
    <row r="181" spans="2:61" x14ac:dyDescent="0.35">
      <c r="B181" s="479"/>
      <c r="C181" s="479"/>
      <c r="D181" s="46"/>
      <c r="E181" s="47"/>
      <c r="F181" s="529"/>
      <c r="G181" s="218"/>
      <c r="H181" s="218"/>
      <c r="I181" s="218"/>
      <c r="J181" s="218"/>
      <c r="K181" s="218"/>
      <c r="L181" s="218"/>
      <c r="M181" s="218"/>
      <c r="N181" s="218"/>
      <c r="O181" s="218"/>
      <c r="P181" s="218"/>
      <c r="Q181" s="218"/>
      <c r="R181" s="218"/>
      <c r="S181" s="218"/>
      <c r="T181" s="218"/>
      <c r="U181" s="218"/>
      <c r="V181" s="218"/>
      <c r="W181" s="218"/>
      <c r="X181" s="218"/>
      <c r="Y181" s="218"/>
      <c r="Z181" s="218"/>
      <c r="AA181" s="218"/>
      <c r="AB181" s="218"/>
      <c r="AC181" s="218"/>
      <c r="AD181" s="218"/>
      <c r="AE181" s="218"/>
      <c r="AF181" s="218"/>
      <c r="AG181" s="218"/>
      <c r="AH181" s="218"/>
      <c r="AI181" s="218"/>
      <c r="AJ181" s="218"/>
      <c r="AK181" s="218"/>
      <c r="AL181" s="218"/>
      <c r="AM181" s="218"/>
      <c r="AN181" s="218"/>
      <c r="AO181" s="218"/>
      <c r="AP181" s="218"/>
      <c r="AQ181"/>
      <c r="AR181"/>
      <c r="AS181"/>
      <c r="AT181"/>
      <c r="AU181"/>
      <c r="AV181"/>
      <c r="AW181"/>
      <c r="AX181"/>
      <c r="AY181"/>
      <c r="AZ181"/>
      <c r="BA181"/>
      <c r="BB181"/>
      <c r="BC181"/>
      <c r="BD181"/>
      <c r="BE181"/>
      <c r="BF181"/>
      <c r="BG181"/>
      <c r="BH181"/>
      <c r="BI181"/>
    </row>
    <row r="182" spans="2:61" x14ac:dyDescent="0.35">
      <c r="B182" s="479"/>
      <c r="C182" s="479"/>
      <c r="D182" s="46"/>
      <c r="E182" s="47"/>
      <c r="F182" s="529"/>
      <c r="G182" s="218"/>
      <c r="H182" s="218"/>
      <c r="I182" s="218"/>
      <c r="J182" s="218"/>
      <c r="K182" s="218"/>
      <c r="L182" s="218"/>
      <c r="M182" s="218"/>
      <c r="N182" s="218"/>
      <c r="O182" s="218"/>
      <c r="P182" s="218"/>
      <c r="Q182" s="218"/>
      <c r="R182" s="218"/>
      <c r="S182" s="218"/>
      <c r="T182" s="218"/>
      <c r="U182" s="218"/>
      <c r="V182" s="218"/>
      <c r="W182" s="218"/>
      <c r="X182" s="218"/>
      <c r="Y182" s="218"/>
      <c r="Z182" s="218"/>
      <c r="AA182" s="218"/>
      <c r="AB182" s="218"/>
      <c r="AC182" s="218"/>
      <c r="AD182" s="218"/>
      <c r="AE182" s="218"/>
      <c r="AF182" s="218"/>
      <c r="AG182" s="218"/>
      <c r="AH182" s="218"/>
      <c r="AI182" s="218"/>
      <c r="AJ182" s="218"/>
      <c r="AK182" s="218"/>
      <c r="AL182" s="218"/>
      <c r="AM182" s="218"/>
      <c r="AN182" s="218"/>
      <c r="AO182" s="218"/>
      <c r="AP182" s="218"/>
      <c r="AQ182"/>
      <c r="AR182"/>
      <c r="AS182"/>
      <c r="AT182"/>
      <c r="AU182"/>
      <c r="AV182"/>
      <c r="AW182"/>
      <c r="AX182"/>
      <c r="AY182"/>
      <c r="AZ182"/>
      <c r="BA182"/>
      <c r="BB182"/>
      <c r="BC182"/>
      <c r="BD182"/>
      <c r="BE182"/>
      <c r="BF182"/>
      <c r="BG182"/>
      <c r="BH182"/>
      <c r="BI182"/>
    </row>
    <row r="183" spans="2:61" x14ac:dyDescent="0.35">
      <c r="B183" s="479"/>
      <c r="C183" s="479"/>
      <c r="D183" s="46"/>
      <c r="E183" s="47"/>
      <c r="F183" s="529"/>
      <c r="G183" s="218"/>
      <c r="H183" s="218"/>
      <c r="I183" s="218"/>
      <c r="J183" s="218"/>
      <c r="K183" s="218"/>
      <c r="L183" s="218"/>
      <c r="M183" s="218"/>
      <c r="N183" s="218"/>
      <c r="O183" s="218"/>
      <c r="P183" s="218"/>
      <c r="Q183" s="218"/>
      <c r="R183" s="218"/>
      <c r="S183" s="218"/>
      <c r="T183" s="218"/>
      <c r="U183" s="218"/>
      <c r="V183" s="218"/>
      <c r="W183" s="218"/>
      <c r="X183" s="218"/>
      <c r="Y183" s="218"/>
      <c r="Z183" s="218"/>
      <c r="AA183" s="218"/>
      <c r="AB183" s="218"/>
      <c r="AC183" s="218"/>
      <c r="AD183" s="218"/>
      <c r="AE183" s="218"/>
      <c r="AF183" s="218"/>
      <c r="AG183" s="218"/>
      <c r="AH183" s="218"/>
      <c r="AI183" s="218"/>
      <c r="AJ183" s="218"/>
      <c r="AK183" s="218"/>
      <c r="AL183" s="218"/>
      <c r="AM183" s="218"/>
      <c r="AN183" s="218"/>
      <c r="AO183" s="218"/>
      <c r="AP183" s="218"/>
      <c r="AQ183"/>
      <c r="AR183"/>
      <c r="AS183"/>
      <c r="AT183"/>
      <c r="AU183"/>
      <c r="AV183"/>
      <c r="AW183"/>
      <c r="AX183"/>
      <c r="AY183"/>
      <c r="AZ183"/>
      <c r="BA183"/>
      <c r="BB183"/>
      <c r="BC183"/>
      <c r="BD183"/>
      <c r="BE183"/>
      <c r="BF183"/>
      <c r="BG183"/>
      <c r="BH183"/>
      <c r="BI183"/>
    </row>
    <row r="184" spans="2:61" x14ac:dyDescent="0.35">
      <c r="B184" s="479"/>
      <c r="C184" s="479"/>
      <c r="D184" s="46"/>
      <c r="E184" s="47"/>
      <c r="F184" s="529"/>
      <c r="G184" s="218"/>
      <c r="H184" s="218"/>
      <c r="I184" s="218"/>
      <c r="J184" s="218"/>
      <c r="K184" s="218"/>
      <c r="L184" s="218"/>
      <c r="M184" s="218"/>
      <c r="N184" s="218"/>
      <c r="O184" s="218"/>
      <c r="P184" s="218"/>
      <c r="Q184" s="218"/>
      <c r="R184" s="218"/>
      <c r="S184" s="218"/>
      <c r="T184" s="218"/>
      <c r="U184" s="218"/>
      <c r="V184" s="218"/>
      <c r="W184" s="218"/>
      <c r="X184" s="218"/>
      <c r="Y184" s="218"/>
      <c r="Z184" s="218"/>
      <c r="AA184" s="218"/>
      <c r="AB184" s="218"/>
      <c r="AC184" s="218"/>
      <c r="AD184" s="218"/>
      <c r="AE184" s="218"/>
      <c r="AF184" s="218"/>
      <c r="AG184" s="218"/>
      <c r="AH184" s="218"/>
      <c r="AI184" s="218"/>
      <c r="AJ184" s="218"/>
      <c r="AK184" s="218"/>
      <c r="AL184" s="218"/>
      <c r="AM184" s="218"/>
      <c r="AN184" s="218"/>
      <c r="AO184" s="218"/>
      <c r="AP184" s="218"/>
      <c r="AQ184"/>
      <c r="AR184"/>
      <c r="AS184"/>
      <c r="AT184"/>
      <c r="AU184"/>
      <c r="AV184"/>
      <c r="AW184"/>
      <c r="AX184"/>
      <c r="AY184"/>
      <c r="AZ184"/>
      <c r="BA184"/>
      <c r="BB184"/>
      <c r="BC184"/>
      <c r="BD184"/>
      <c r="BE184"/>
      <c r="BF184"/>
      <c r="BG184"/>
      <c r="BH184"/>
      <c r="BI184"/>
    </row>
    <row r="185" spans="2:61" x14ac:dyDescent="0.35">
      <c r="B185" s="479"/>
      <c r="C185" s="479"/>
      <c r="D185" s="46"/>
      <c r="E185" s="47"/>
      <c r="F185" s="529"/>
      <c r="G185" s="218"/>
      <c r="H185" s="218"/>
      <c r="I185" s="218"/>
      <c r="J185" s="218"/>
      <c r="K185" s="218"/>
      <c r="L185" s="218"/>
      <c r="M185" s="218"/>
      <c r="N185" s="218"/>
      <c r="O185" s="218"/>
      <c r="P185" s="218"/>
      <c r="Q185" s="218"/>
      <c r="R185" s="218"/>
      <c r="S185" s="218"/>
      <c r="T185" s="218"/>
      <c r="U185" s="218"/>
      <c r="V185" s="218"/>
      <c r="W185" s="218"/>
      <c r="X185" s="218"/>
      <c r="Y185" s="218"/>
      <c r="Z185" s="218"/>
      <c r="AA185" s="218"/>
      <c r="AB185" s="218"/>
      <c r="AC185" s="218"/>
      <c r="AD185" s="218"/>
      <c r="AE185" s="218"/>
      <c r="AF185" s="218"/>
      <c r="AG185" s="218"/>
      <c r="AH185" s="218"/>
      <c r="AI185" s="218"/>
      <c r="AJ185" s="218"/>
      <c r="AK185" s="218"/>
      <c r="AL185" s="218"/>
      <c r="AM185" s="218"/>
      <c r="AN185" s="218"/>
      <c r="AO185" s="218"/>
      <c r="AP185" s="218"/>
      <c r="AQ185"/>
      <c r="AR185"/>
      <c r="AS185"/>
      <c r="AT185"/>
      <c r="AU185"/>
      <c r="AV185"/>
      <c r="AW185"/>
      <c r="AX185"/>
      <c r="AY185"/>
      <c r="AZ185"/>
      <c r="BA185"/>
      <c r="BB185"/>
      <c r="BC185"/>
      <c r="BD185"/>
      <c r="BE185"/>
      <c r="BF185"/>
      <c r="BG185"/>
      <c r="BH185"/>
      <c r="BI185"/>
    </row>
    <row r="186" spans="2:61" x14ac:dyDescent="0.35">
      <c r="B186" s="479"/>
      <c r="C186" s="479"/>
      <c r="D186" s="46"/>
      <c r="E186" s="47"/>
      <c r="F186" s="529"/>
      <c r="G186" s="218"/>
      <c r="H186" s="218"/>
      <c r="I186" s="218"/>
      <c r="J186" s="218"/>
      <c r="K186" s="218"/>
      <c r="L186" s="218"/>
      <c r="M186" s="218"/>
      <c r="N186" s="218"/>
      <c r="O186" s="218"/>
      <c r="P186" s="218"/>
      <c r="Q186" s="218"/>
      <c r="R186" s="218"/>
      <c r="S186" s="218"/>
      <c r="T186" s="218"/>
      <c r="U186" s="218"/>
      <c r="V186" s="218"/>
      <c r="W186" s="218"/>
      <c r="X186" s="218"/>
      <c r="Y186" s="218"/>
      <c r="Z186" s="218"/>
      <c r="AA186" s="218"/>
      <c r="AB186" s="218"/>
      <c r="AC186" s="218"/>
      <c r="AD186" s="218"/>
      <c r="AE186" s="218"/>
      <c r="AF186" s="218"/>
      <c r="AG186" s="218"/>
      <c r="AH186" s="218"/>
      <c r="AI186" s="218"/>
      <c r="AJ186" s="218"/>
      <c r="AK186" s="218"/>
      <c r="AL186" s="218"/>
      <c r="AM186" s="218"/>
      <c r="AN186" s="218"/>
      <c r="AO186" s="218"/>
      <c r="AP186" s="218"/>
      <c r="AQ186"/>
      <c r="AR186"/>
      <c r="AS186"/>
      <c r="AT186"/>
      <c r="AU186"/>
      <c r="AV186"/>
      <c r="AW186"/>
      <c r="AX186"/>
      <c r="AY186"/>
      <c r="AZ186"/>
      <c r="BA186"/>
      <c r="BB186"/>
      <c r="BC186"/>
      <c r="BD186"/>
      <c r="BE186"/>
      <c r="BF186"/>
      <c r="BG186"/>
      <c r="BH186"/>
      <c r="BI186"/>
    </row>
    <row r="187" spans="2:61" x14ac:dyDescent="0.35">
      <c r="B187" s="479"/>
      <c r="C187" s="479"/>
      <c r="D187" s="46"/>
      <c r="E187" s="47"/>
      <c r="F187" s="529"/>
      <c r="G187" s="218"/>
      <c r="H187" s="218"/>
      <c r="I187" s="218"/>
      <c r="J187" s="218"/>
      <c r="K187" s="218"/>
      <c r="L187" s="218"/>
      <c r="M187" s="218"/>
      <c r="N187" s="218"/>
      <c r="O187" s="218"/>
      <c r="P187" s="218"/>
      <c r="Q187" s="218"/>
      <c r="R187" s="218"/>
      <c r="S187" s="218"/>
      <c r="T187" s="218"/>
      <c r="U187" s="218"/>
      <c r="V187" s="218"/>
      <c r="W187" s="218"/>
      <c r="X187" s="218"/>
      <c r="Y187" s="218"/>
      <c r="Z187" s="218"/>
      <c r="AA187" s="218"/>
      <c r="AB187" s="218"/>
      <c r="AC187" s="218"/>
      <c r="AD187" s="218"/>
      <c r="AE187" s="218"/>
      <c r="AF187" s="218"/>
      <c r="AG187" s="218"/>
      <c r="AH187" s="218"/>
      <c r="AI187" s="218"/>
      <c r="AJ187" s="218"/>
      <c r="AK187" s="218"/>
      <c r="AL187" s="218"/>
      <c r="AM187" s="218"/>
      <c r="AN187" s="218"/>
      <c r="AO187" s="218"/>
      <c r="AP187" s="218"/>
      <c r="AQ187"/>
      <c r="AR187"/>
      <c r="AS187"/>
      <c r="AT187"/>
      <c r="AU187"/>
      <c r="AV187"/>
      <c r="AW187"/>
      <c r="AX187"/>
      <c r="AY187"/>
      <c r="AZ187"/>
      <c r="BA187"/>
      <c r="BB187"/>
      <c r="BC187"/>
      <c r="BD187"/>
      <c r="BE187"/>
      <c r="BF187"/>
      <c r="BG187"/>
      <c r="BH187"/>
      <c r="BI187"/>
    </row>
    <row r="188" spans="2:61" x14ac:dyDescent="0.35">
      <c r="B188" s="479"/>
      <c r="C188" s="479"/>
      <c r="D188" s="46"/>
      <c r="E188" s="47"/>
      <c r="F188" s="529"/>
      <c r="G188" s="218"/>
      <c r="H188" s="218"/>
      <c r="I188" s="218"/>
      <c r="J188" s="218"/>
      <c r="K188" s="218"/>
      <c r="L188" s="218"/>
      <c r="M188" s="218"/>
      <c r="N188" s="218"/>
      <c r="O188" s="218"/>
      <c r="P188" s="218"/>
      <c r="Q188" s="218"/>
      <c r="R188" s="218"/>
      <c r="S188" s="218"/>
      <c r="T188" s="218"/>
      <c r="U188" s="218"/>
      <c r="V188" s="218"/>
      <c r="W188" s="218"/>
      <c r="X188" s="218"/>
      <c r="Y188" s="218"/>
      <c r="Z188" s="218"/>
      <c r="AA188" s="218"/>
      <c r="AB188" s="218"/>
      <c r="AC188" s="218"/>
      <c r="AD188" s="218"/>
      <c r="AE188" s="218"/>
      <c r="AF188" s="218"/>
      <c r="AG188" s="218"/>
      <c r="AH188" s="218"/>
      <c r="AI188" s="218"/>
      <c r="AJ188" s="218"/>
      <c r="AK188" s="218"/>
      <c r="AL188" s="218"/>
      <c r="AM188" s="218"/>
      <c r="AN188" s="218"/>
      <c r="AO188" s="218"/>
      <c r="AP188" s="218"/>
      <c r="AQ188"/>
      <c r="AR188"/>
      <c r="AS188"/>
      <c r="AT188"/>
      <c r="AU188"/>
      <c r="AV188"/>
      <c r="AW188"/>
      <c r="AX188"/>
      <c r="AY188"/>
      <c r="AZ188"/>
      <c r="BA188"/>
      <c r="BB188"/>
      <c r="BC188"/>
      <c r="BD188"/>
      <c r="BE188"/>
      <c r="BF188"/>
      <c r="BG188"/>
      <c r="BH188"/>
      <c r="BI188"/>
    </row>
    <row r="189" spans="2:61" x14ac:dyDescent="0.35">
      <c r="B189" s="479"/>
      <c r="C189" s="479"/>
      <c r="D189" s="46"/>
      <c r="E189" s="47"/>
      <c r="F189" s="529"/>
      <c r="G189" s="218"/>
      <c r="H189" s="218"/>
      <c r="I189" s="218"/>
      <c r="J189" s="218"/>
      <c r="K189" s="218"/>
      <c r="L189" s="218"/>
      <c r="M189" s="218"/>
      <c r="N189" s="218"/>
      <c r="O189" s="218"/>
      <c r="P189" s="218"/>
      <c r="Q189" s="218"/>
      <c r="R189" s="218"/>
      <c r="S189" s="218"/>
      <c r="T189" s="218"/>
      <c r="U189" s="218"/>
      <c r="V189" s="218"/>
      <c r="W189" s="218"/>
      <c r="X189" s="218"/>
      <c r="Y189" s="218"/>
      <c r="Z189" s="218"/>
      <c r="AA189" s="218"/>
      <c r="AB189" s="218"/>
      <c r="AC189" s="218"/>
      <c r="AD189" s="218"/>
      <c r="AE189" s="218"/>
      <c r="AF189" s="218"/>
      <c r="AG189" s="218"/>
      <c r="AH189" s="218"/>
      <c r="AI189" s="218"/>
      <c r="AJ189" s="218"/>
      <c r="AK189" s="218"/>
      <c r="AL189" s="218"/>
      <c r="AM189" s="218"/>
      <c r="AN189" s="218"/>
      <c r="AO189" s="218"/>
      <c r="AP189" s="218"/>
      <c r="AQ189"/>
      <c r="AR189"/>
      <c r="AS189"/>
      <c r="AT189"/>
      <c r="AU189"/>
      <c r="AV189"/>
      <c r="AW189"/>
      <c r="AX189"/>
      <c r="AY189"/>
      <c r="AZ189"/>
      <c r="BA189"/>
      <c r="BB189"/>
      <c r="BC189"/>
      <c r="BD189"/>
      <c r="BE189"/>
      <c r="BF189"/>
      <c r="BG189"/>
      <c r="BH189"/>
      <c r="BI189"/>
    </row>
    <row r="190" spans="2:61" x14ac:dyDescent="0.35">
      <c r="B190" s="479"/>
      <c r="C190" s="479"/>
      <c r="D190" s="46"/>
      <c r="E190" s="47"/>
      <c r="F190" s="529"/>
      <c r="G190" s="218"/>
      <c r="H190" s="218"/>
      <c r="I190" s="218"/>
      <c r="J190" s="218"/>
      <c r="K190" s="218"/>
      <c r="L190" s="218"/>
      <c r="M190" s="218"/>
      <c r="N190" s="218"/>
      <c r="O190" s="218"/>
      <c r="P190" s="218"/>
      <c r="Q190" s="218"/>
      <c r="R190" s="218"/>
      <c r="S190" s="218"/>
      <c r="T190" s="218"/>
      <c r="U190" s="218"/>
      <c r="V190" s="218"/>
      <c r="W190" s="218"/>
      <c r="X190" s="218"/>
      <c r="Y190" s="218"/>
      <c r="Z190" s="218"/>
      <c r="AA190" s="218"/>
      <c r="AB190" s="218"/>
      <c r="AC190" s="218"/>
      <c r="AD190" s="218"/>
      <c r="AE190" s="218"/>
      <c r="AF190" s="218"/>
      <c r="AG190" s="218"/>
      <c r="AH190" s="218"/>
      <c r="AI190" s="218"/>
      <c r="AJ190" s="218"/>
      <c r="AK190" s="218"/>
      <c r="AL190" s="218"/>
      <c r="AM190" s="218"/>
      <c r="AN190" s="218"/>
      <c r="AO190" s="218"/>
      <c r="AP190" s="218"/>
      <c r="AQ190"/>
      <c r="AR190"/>
      <c r="AS190"/>
      <c r="AT190"/>
      <c r="AU190"/>
      <c r="AV190"/>
      <c r="AW190"/>
      <c r="AX190"/>
      <c r="AY190"/>
      <c r="AZ190"/>
      <c r="BA190"/>
      <c r="BB190"/>
      <c r="BC190"/>
      <c r="BD190"/>
      <c r="BE190"/>
      <c r="BF190"/>
      <c r="BG190"/>
      <c r="BH190"/>
      <c r="BI190"/>
    </row>
    <row r="191" spans="2:61" x14ac:dyDescent="0.35">
      <c r="B191" s="479"/>
      <c r="C191" s="479"/>
      <c r="D191" s="46"/>
      <c r="E191" s="47"/>
      <c r="F191" s="529"/>
      <c r="G191" s="218"/>
      <c r="H191" s="218"/>
      <c r="I191" s="218"/>
      <c r="J191" s="218"/>
      <c r="K191" s="218"/>
      <c r="L191" s="218"/>
      <c r="M191" s="218"/>
      <c r="N191" s="218"/>
      <c r="O191" s="218"/>
      <c r="P191" s="218"/>
      <c r="Q191" s="218"/>
      <c r="R191" s="218"/>
      <c r="S191" s="218"/>
      <c r="T191" s="218"/>
      <c r="U191" s="218"/>
      <c r="V191" s="218"/>
      <c r="W191" s="218"/>
      <c r="X191" s="218"/>
      <c r="Y191" s="218"/>
      <c r="Z191" s="218"/>
      <c r="AA191" s="218"/>
      <c r="AB191" s="218"/>
      <c r="AC191" s="218"/>
      <c r="AD191" s="218"/>
      <c r="AE191" s="218"/>
      <c r="AF191" s="218"/>
      <c r="AG191" s="218"/>
      <c r="AH191" s="218"/>
      <c r="AI191" s="218"/>
      <c r="AJ191" s="218"/>
      <c r="AK191" s="218"/>
      <c r="AL191" s="218"/>
      <c r="AM191" s="218"/>
      <c r="AN191" s="218"/>
      <c r="AO191" s="218"/>
      <c r="AP191" s="218"/>
      <c r="AQ191"/>
      <c r="AR191"/>
      <c r="AS191"/>
      <c r="AT191"/>
      <c r="AU191"/>
      <c r="AV191"/>
      <c r="AW191"/>
      <c r="AX191"/>
      <c r="AY191"/>
      <c r="AZ191"/>
      <c r="BA191"/>
      <c r="BB191"/>
      <c r="BC191"/>
      <c r="BD191"/>
      <c r="BE191"/>
      <c r="BF191"/>
      <c r="BG191"/>
      <c r="BH191"/>
      <c r="BI191"/>
    </row>
    <row r="192" spans="2:61" x14ac:dyDescent="0.35">
      <c r="B192" s="479"/>
      <c r="C192" s="479"/>
      <c r="D192" s="46"/>
      <c r="E192" s="47"/>
      <c r="F192" s="529"/>
      <c r="G192" s="218"/>
      <c r="H192" s="218"/>
      <c r="I192" s="218"/>
      <c r="J192" s="218"/>
      <c r="K192" s="218"/>
      <c r="L192" s="218"/>
      <c r="M192" s="218"/>
      <c r="N192" s="218"/>
      <c r="O192" s="218"/>
      <c r="P192" s="218"/>
      <c r="Q192" s="218"/>
      <c r="R192" s="218"/>
      <c r="S192" s="218"/>
      <c r="T192" s="218"/>
      <c r="U192" s="218"/>
      <c r="V192" s="218"/>
      <c r="W192" s="218"/>
      <c r="X192" s="218"/>
      <c r="Y192" s="218"/>
      <c r="Z192" s="218"/>
      <c r="AA192" s="218"/>
      <c r="AB192" s="218"/>
      <c r="AC192" s="218"/>
      <c r="AD192" s="218"/>
      <c r="AE192" s="218"/>
      <c r="AF192" s="218"/>
      <c r="AG192" s="218"/>
      <c r="AH192" s="218"/>
      <c r="AI192" s="218"/>
      <c r="AJ192" s="218"/>
      <c r="AK192" s="218"/>
      <c r="AL192" s="218"/>
      <c r="AM192" s="218"/>
      <c r="AN192" s="218"/>
      <c r="AO192" s="218"/>
      <c r="AP192" s="218"/>
      <c r="AQ192"/>
      <c r="AR192"/>
      <c r="AS192"/>
      <c r="AT192"/>
      <c r="AU192"/>
      <c r="AV192"/>
      <c r="AW192"/>
      <c r="AX192"/>
      <c r="AY192"/>
      <c r="AZ192"/>
      <c r="BA192"/>
      <c r="BB192"/>
      <c r="BC192"/>
      <c r="BD192"/>
      <c r="BE192"/>
      <c r="BF192"/>
      <c r="BG192"/>
      <c r="BH192"/>
      <c r="BI192"/>
    </row>
    <row r="193" spans="2:61" x14ac:dyDescent="0.35">
      <c r="B193" s="479"/>
      <c r="C193" s="479"/>
      <c r="D193" s="46"/>
      <c r="E193" s="47"/>
      <c r="F193" s="529"/>
      <c r="G193" s="218"/>
      <c r="H193" s="218"/>
      <c r="I193" s="218"/>
      <c r="J193" s="218"/>
      <c r="K193" s="218"/>
      <c r="L193" s="218"/>
      <c r="M193" s="218"/>
      <c r="N193" s="218"/>
      <c r="O193" s="218"/>
      <c r="P193" s="218"/>
      <c r="Q193" s="218"/>
      <c r="R193" s="218"/>
      <c r="S193" s="218"/>
      <c r="T193" s="218"/>
      <c r="U193" s="218"/>
      <c r="V193" s="218"/>
      <c r="W193" s="218"/>
      <c r="X193" s="218"/>
      <c r="Y193" s="218"/>
      <c r="Z193" s="218"/>
      <c r="AA193" s="218"/>
      <c r="AB193" s="218"/>
      <c r="AC193" s="218"/>
      <c r="AD193" s="218"/>
      <c r="AE193" s="218"/>
      <c r="AF193" s="218"/>
      <c r="AG193" s="218"/>
      <c r="AH193" s="218"/>
      <c r="AI193" s="218"/>
      <c r="AJ193" s="218"/>
      <c r="AK193" s="218"/>
      <c r="AL193" s="218"/>
      <c r="AM193" s="218"/>
      <c r="AN193" s="218"/>
      <c r="AO193" s="218"/>
      <c r="AP193" s="218"/>
      <c r="AQ193"/>
      <c r="AR193"/>
      <c r="AS193"/>
      <c r="AT193"/>
      <c r="AU193"/>
      <c r="AV193"/>
      <c r="AW193"/>
      <c r="AX193"/>
      <c r="AY193"/>
      <c r="AZ193"/>
      <c r="BA193"/>
      <c r="BB193"/>
      <c r="BC193"/>
      <c r="BD193"/>
      <c r="BE193"/>
      <c r="BF193"/>
      <c r="BG193"/>
      <c r="BH193"/>
      <c r="BI193"/>
    </row>
    <row r="194" spans="2:61" x14ac:dyDescent="0.35">
      <c r="B194" s="479"/>
      <c r="C194" s="479"/>
      <c r="D194" s="46"/>
      <c r="E194" s="47"/>
      <c r="F194" s="529"/>
      <c r="G194" s="218"/>
      <c r="H194" s="218"/>
      <c r="I194" s="218"/>
      <c r="J194" s="218"/>
      <c r="K194" s="218"/>
      <c r="L194" s="218"/>
      <c r="M194" s="218"/>
      <c r="N194" s="218"/>
      <c r="O194" s="218"/>
      <c r="P194" s="218"/>
      <c r="Q194" s="218"/>
      <c r="R194" s="218"/>
      <c r="S194" s="218"/>
      <c r="T194" s="218"/>
      <c r="U194" s="218"/>
      <c r="V194" s="218"/>
      <c r="W194" s="218"/>
      <c r="X194" s="218"/>
      <c r="Y194" s="218"/>
      <c r="Z194" s="218"/>
      <c r="AA194" s="218"/>
      <c r="AB194" s="218"/>
      <c r="AC194" s="218"/>
      <c r="AD194" s="218"/>
      <c r="AE194" s="218"/>
      <c r="AF194" s="218"/>
      <c r="AG194" s="218"/>
      <c r="AH194" s="218"/>
      <c r="AI194" s="218"/>
      <c r="AJ194" s="218"/>
      <c r="AK194" s="218"/>
      <c r="AL194" s="218"/>
      <c r="AM194" s="218"/>
      <c r="AN194" s="218"/>
      <c r="AO194" s="218"/>
      <c r="AP194" s="218"/>
      <c r="AQ194"/>
      <c r="AR194"/>
      <c r="AS194"/>
      <c r="AT194"/>
      <c r="AU194"/>
      <c r="AV194"/>
      <c r="AW194"/>
      <c r="AX194"/>
      <c r="AY194"/>
      <c r="AZ194"/>
      <c r="BA194"/>
      <c r="BB194"/>
      <c r="BC194"/>
      <c r="BD194"/>
      <c r="BE194"/>
      <c r="BF194"/>
      <c r="BG194"/>
      <c r="BH194"/>
      <c r="BI194"/>
    </row>
    <row r="195" spans="2:61" x14ac:dyDescent="0.35">
      <c r="B195" s="479"/>
      <c r="C195" s="479"/>
      <c r="D195" s="46"/>
      <c r="E195" s="47"/>
      <c r="F195" s="529"/>
      <c r="G195" s="218"/>
      <c r="H195" s="218"/>
      <c r="I195" s="218"/>
      <c r="J195" s="218"/>
      <c r="K195" s="218"/>
      <c r="L195" s="218"/>
      <c r="M195" s="218"/>
      <c r="N195" s="218"/>
      <c r="O195" s="218"/>
      <c r="P195" s="218"/>
      <c r="Q195" s="218"/>
      <c r="R195" s="218"/>
      <c r="S195" s="218"/>
      <c r="T195" s="218"/>
      <c r="U195" s="218"/>
      <c r="V195" s="218"/>
      <c r="W195" s="218"/>
      <c r="X195" s="218"/>
      <c r="Y195" s="218"/>
      <c r="Z195" s="218"/>
      <c r="AA195" s="218"/>
      <c r="AB195" s="218"/>
      <c r="AC195" s="218"/>
      <c r="AD195" s="218"/>
      <c r="AE195" s="218"/>
      <c r="AF195" s="218"/>
      <c r="AG195" s="218"/>
      <c r="AH195" s="218"/>
      <c r="AI195" s="218"/>
      <c r="AJ195" s="218"/>
      <c r="AK195" s="218"/>
      <c r="AL195" s="218"/>
      <c r="AM195" s="218"/>
      <c r="AN195" s="218"/>
      <c r="AO195" s="218"/>
      <c r="AP195" s="218"/>
      <c r="AQ195"/>
      <c r="AR195"/>
      <c r="AS195"/>
      <c r="AT195"/>
      <c r="AU195"/>
      <c r="AV195"/>
      <c r="AW195"/>
      <c r="AX195"/>
      <c r="AY195"/>
      <c r="AZ195"/>
      <c r="BA195"/>
      <c r="BB195"/>
      <c r="BC195"/>
      <c r="BD195"/>
      <c r="BE195"/>
      <c r="BF195"/>
      <c r="BG195"/>
      <c r="BH195"/>
      <c r="BI195"/>
    </row>
    <row r="196" spans="2:61" x14ac:dyDescent="0.35">
      <c r="B196" s="479"/>
      <c r="C196" s="479"/>
      <c r="D196" s="46"/>
      <c r="E196" s="47"/>
      <c r="F196" s="529"/>
      <c r="G196" s="218"/>
      <c r="H196" s="218"/>
      <c r="I196" s="218"/>
      <c r="J196" s="218"/>
      <c r="K196" s="218"/>
      <c r="L196" s="218"/>
      <c r="M196" s="218"/>
      <c r="N196" s="218"/>
      <c r="O196" s="218"/>
      <c r="P196" s="218"/>
      <c r="Q196" s="218"/>
      <c r="R196" s="218"/>
      <c r="S196" s="218"/>
      <c r="T196" s="218"/>
      <c r="U196" s="218"/>
      <c r="V196" s="218"/>
      <c r="W196" s="218"/>
      <c r="X196" s="218"/>
      <c r="Y196" s="218"/>
      <c r="Z196" s="218"/>
      <c r="AA196" s="218"/>
      <c r="AB196" s="218"/>
      <c r="AC196" s="218"/>
      <c r="AD196" s="218"/>
      <c r="AE196" s="218"/>
      <c r="AF196" s="218"/>
      <c r="AG196" s="218"/>
      <c r="AH196" s="218"/>
      <c r="AI196" s="218"/>
      <c r="AJ196" s="218"/>
      <c r="AK196" s="218"/>
      <c r="AL196" s="218"/>
      <c r="AM196" s="218"/>
      <c r="AN196" s="218"/>
      <c r="AO196" s="218"/>
      <c r="AP196" s="218"/>
      <c r="AQ196"/>
      <c r="AR196"/>
      <c r="AS196"/>
      <c r="AT196"/>
      <c r="AU196"/>
      <c r="AV196"/>
      <c r="AW196"/>
      <c r="AX196"/>
      <c r="AY196"/>
      <c r="AZ196"/>
      <c r="BA196"/>
      <c r="BB196"/>
      <c r="BC196"/>
      <c r="BD196"/>
      <c r="BE196"/>
      <c r="BF196"/>
      <c r="BG196"/>
      <c r="BH196"/>
      <c r="BI196"/>
    </row>
    <row r="197" spans="2:61" x14ac:dyDescent="0.35">
      <c r="B197" s="479"/>
      <c r="C197" s="479"/>
      <c r="D197" s="46"/>
      <c r="E197" s="47"/>
      <c r="F197" s="529"/>
      <c r="G197" s="218"/>
      <c r="H197" s="218"/>
      <c r="I197" s="218"/>
      <c r="J197" s="218"/>
      <c r="K197" s="218"/>
      <c r="L197" s="218"/>
      <c r="M197" s="218"/>
      <c r="N197" s="218"/>
      <c r="O197" s="218"/>
      <c r="P197" s="218"/>
      <c r="Q197" s="218"/>
      <c r="R197" s="218"/>
      <c r="S197" s="218"/>
      <c r="T197" s="218"/>
      <c r="U197" s="218"/>
      <c r="V197" s="218"/>
      <c r="W197" s="218"/>
      <c r="X197" s="218"/>
      <c r="Y197" s="218"/>
      <c r="Z197" s="218"/>
      <c r="AA197" s="218"/>
      <c r="AB197" s="218"/>
      <c r="AC197" s="218"/>
      <c r="AD197" s="218"/>
      <c r="AE197" s="218"/>
      <c r="AF197" s="218"/>
      <c r="AG197" s="218"/>
      <c r="AH197" s="218"/>
      <c r="AI197" s="218"/>
      <c r="AJ197" s="218"/>
      <c r="AK197" s="218"/>
      <c r="AL197" s="218"/>
      <c r="AM197" s="218"/>
      <c r="AN197" s="218"/>
      <c r="AO197" s="218"/>
      <c r="AP197" s="218"/>
      <c r="AQ197"/>
      <c r="AR197"/>
      <c r="AS197"/>
      <c r="AT197"/>
      <c r="AU197"/>
      <c r="AV197"/>
      <c r="AW197"/>
      <c r="AX197"/>
      <c r="AY197"/>
      <c r="AZ197"/>
      <c r="BA197"/>
      <c r="BB197"/>
      <c r="BC197"/>
      <c r="BD197"/>
      <c r="BE197"/>
      <c r="BF197"/>
      <c r="BG197"/>
      <c r="BH197"/>
      <c r="BI197"/>
    </row>
    <row r="198" spans="2:61" x14ac:dyDescent="0.35">
      <c r="B198" s="479"/>
      <c r="C198" s="479"/>
      <c r="D198" s="46"/>
      <c r="E198" s="47"/>
      <c r="F198" s="529"/>
      <c r="G198" s="218"/>
      <c r="H198" s="218"/>
      <c r="I198" s="218"/>
      <c r="J198" s="218"/>
      <c r="K198" s="218"/>
      <c r="L198" s="218"/>
      <c r="M198" s="218"/>
      <c r="N198" s="218"/>
      <c r="O198" s="218"/>
      <c r="P198" s="218"/>
      <c r="Q198" s="218"/>
      <c r="R198" s="218"/>
      <c r="S198" s="218"/>
      <c r="T198" s="218"/>
      <c r="U198" s="218"/>
      <c r="V198" s="218"/>
      <c r="W198" s="218"/>
      <c r="X198" s="218"/>
      <c r="Y198" s="218"/>
      <c r="Z198" s="218"/>
      <c r="AA198" s="218"/>
      <c r="AB198" s="218"/>
      <c r="AC198" s="218"/>
      <c r="AD198" s="218"/>
      <c r="AE198" s="218"/>
      <c r="AF198" s="218"/>
      <c r="AG198" s="218"/>
      <c r="AH198" s="218"/>
      <c r="AI198" s="218"/>
      <c r="AJ198" s="218"/>
      <c r="AK198" s="218"/>
      <c r="AL198" s="218"/>
      <c r="AM198" s="218"/>
      <c r="AN198" s="218"/>
      <c r="AO198" s="218"/>
      <c r="AP198" s="218"/>
      <c r="AQ198"/>
      <c r="AR198"/>
      <c r="AS198"/>
      <c r="AT198"/>
      <c r="AU198"/>
      <c r="AV198"/>
      <c r="AW198"/>
      <c r="AX198"/>
      <c r="AY198"/>
      <c r="AZ198"/>
      <c r="BA198"/>
      <c r="BB198"/>
      <c r="BC198"/>
      <c r="BD198"/>
      <c r="BE198"/>
      <c r="BF198"/>
      <c r="BG198"/>
      <c r="BH198"/>
      <c r="BI198"/>
    </row>
    <row r="199" spans="2:61" x14ac:dyDescent="0.35">
      <c r="B199" s="479"/>
      <c r="C199" s="479"/>
      <c r="D199" s="46"/>
      <c r="E199" s="47"/>
      <c r="F199" s="529"/>
      <c r="G199" s="218"/>
      <c r="H199" s="218"/>
      <c r="I199" s="218"/>
      <c r="J199" s="218"/>
      <c r="K199" s="218"/>
      <c r="L199" s="218"/>
      <c r="M199" s="218"/>
      <c r="N199" s="218"/>
      <c r="O199" s="218"/>
      <c r="P199" s="218"/>
      <c r="Q199" s="218"/>
      <c r="R199" s="218"/>
      <c r="S199" s="218"/>
      <c r="T199" s="218"/>
      <c r="U199" s="218"/>
      <c r="V199" s="218"/>
      <c r="W199" s="218"/>
      <c r="X199" s="218"/>
      <c r="Y199" s="218"/>
      <c r="Z199" s="218"/>
      <c r="AA199" s="218"/>
      <c r="AB199" s="218"/>
      <c r="AC199" s="218"/>
      <c r="AD199" s="218"/>
      <c r="AE199" s="218"/>
      <c r="AF199" s="218"/>
      <c r="AG199" s="218"/>
      <c r="AH199" s="218"/>
      <c r="AI199" s="218"/>
      <c r="AJ199" s="218"/>
      <c r="AK199" s="218"/>
      <c r="AL199" s="218"/>
      <c r="AM199" s="218"/>
      <c r="AN199" s="218"/>
      <c r="AO199" s="218"/>
      <c r="AP199" s="218"/>
      <c r="AQ199"/>
      <c r="AR199"/>
      <c r="AS199"/>
      <c r="AT199"/>
      <c r="AU199"/>
      <c r="AV199"/>
      <c r="AW199"/>
      <c r="AX199"/>
      <c r="AY199"/>
      <c r="AZ199"/>
      <c r="BA199"/>
      <c r="BB199"/>
      <c r="BC199"/>
      <c r="BD199"/>
      <c r="BE199"/>
      <c r="BF199"/>
      <c r="BG199"/>
      <c r="BH199"/>
      <c r="BI199"/>
    </row>
    <row r="200" spans="2:61" x14ac:dyDescent="0.35">
      <c r="B200" s="479"/>
      <c r="C200" s="479"/>
      <c r="D200" s="46"/>
      <c r="E200" s="47"/>
      <c r="F200" s="529"/>
      <c r="G200" s="218"/>
      <c r="H200" s="218"/>
      <c r="I200" s="218"/>
      <c r="J200" s="218"/>
      <c r="K200" s="218"/>
      <c r="L200" s="218"/>
      <c r="M200" s="218"/>
      <c r="N200" s="218"/>
      <c r="O200" s="218"/>
      <c r="P200" s="218"/>
      <c r="Q200" s="218"/>
      <c r="R200" s="218"/>
      <c r="S200" s="218"/>
      <c r="T200" s="218"/>
      <c r="U200" s="218"/>
      <c r="V200" s="218"/>
      <c r="W200" s="218"/>
      <c r="X200" s="218"/>
      <c r="Y200" s="218"/>
      <c r="Z200" s="218"/>
      <c r="AA200" s="218"/>
      <c r="AB200" s="218"/>
      <c r="AC200" s="218"/>
      <c r="AD200" s="218"/>
      <c r="AE200" s="218"/>
      <c r="AF200" s="218"/>
      <c r="AG200" s="218"/>
      <c r="AH200" s="218"/>
      <c r="AI200" s="218"/>
      <c r="AJ200" s="218"/>
      <c r="AK200" s="218"/>
      <c r="AL200" s="218"/>
      <c r="AM200" s="218"/>
      <c r="AN200" s="218"/>
      <c r="AO200" s="218"/>
      <c r="AP200" s="218"/>
      <c r="AQ200"/>
      <c r="AR200"/>
      <c r="AS200"/>
      <c r="AT200"/>
      <c r="AU200"/>
      <c r="AV200"/>
      <c r="AW200"/>
      <c r="AX200"/>
      <c r="AY200"/>
      <c r="AZ200"/>
      <c r="BA200"/>
      <c r="BB200"/>
      <c r="BC200"/>
      <c r="BD200"/>
      <c r="BE200"/>
      <c r="BF200"/>
      <c r="BG200"/>
      <c r="BH200"/>
      <c r="BI200"/>
    </row>
    <row r="201" spans="2:61" x14ac:dyDescent="0.35">
      <c r="B201" s="479"/>
      <c r="C201" s="479"/>
      <c r="D201" s="46"/>
      <c r="E201" s="47"/>
      <c r="F201" s="529"/>
      <c r="G201" s="218"/>
      <c r="H201" s="218"/>
      <c r="I201" s="218"/>
      <c r="J201" s="218"/>
      <c r="K201" s="218"/>
      <c r="L201" s="218"/>
      <c r="M201" s="218"/>
      <c r="N201" s="218"/>
      <c r="O201" s="218"/>
      <c r="P201" s="218"/>
      <c r="Q201" s="218"/>
      <c r="R201" s="218"/>
      <c r="S201" s="218"/>
      <c r="T201" s="218"/>
      <c r="U201" s="218"/>
      <c r="V201" s="218"/>
      <c r="W201" s="218"/>
      <c r="X201" s="218"/>
      <c r="Y201" s="218"/>
      <c r="Z201" s="218"/>
      <c r="AA201" s="218"/>
      <c r="AB201" s="218"/>
      <c r="AC201" s="218"/>
      <c r="AD201" s="218"/>
      <c r="AE201" s="218"/>
      <c r="AF201" s="218"/>
      <c r="AG201" s="218"/>
      <c r="AH201" s="218"/>
      <c r="AI201" s="218"/>
      <c r="AJ201" s="218"/>
      <c r="AK201" s="218"/>
      <c r="AL201" s="218"/>
      <c r="AM201" s="218"/>
      <c r="AN201" s="218"/>
      <c r="AO201" s="218"/>
      <c r="AP201" s="218"/>
      <c r="AQ201"/>
      <c r="AR201"/>
      <c r="AS201"/>
      <c r="AT201"/>
      <c r="AU201"/>
      <c r="AV201"/>
      <c r="AW201"/>
      <c r="AX201"/>
      <c r="AY201"/>
      <c r="AZ201"/>
      <c r="BA201"/>
      <c r="BB201"/>
      <c r="BC201"/>
      <c r="BD201"/>
      <c r="BE201"/>
      <c r="BF201"/>
      <c r="BG201"/>
      <c r="BH201"/>
      <c r="BI201"/>
    </row>
    <row r="202" spans="2:61" x14ac:dyDescent="0.35">
      <c r="B202" s="479"/>
      <c r="C202" s="479"/>
      <c r="D202" s="46"/>
      <c r="E202" s="47"/>
      <c r="F202" s="529"/>
      <c r="G202" s="218"/>
      <c r="H202" s="218"/>
      <c r="I202" s="218"/>
      <c r="J202" s="218"/>
      <c r="K202" s="218"/>
      <c r="L202" s="218"/>
      <c r="M202" s="218"/>
      <c r="N202" s="218"/>
      <c r="O202" s="218"/>
      <c r="P202" s="218"/>
      <c r="Q202" s="218"/>
      <c r="R202" s="218"/>
      <c r="S202" s="218"/>
      <c r="T202" s="218"/>
      <c r="U202" s="218"/>
      <c r="V202" s="218"/>
      <c r="W202" s="218"/>
      <c r="X202" s="218"/>
      <c r="Y202" s="218"/>
      <c r="Z202" s="218"/>
      <c r="AA202" s="218"/>
      <c r="AB202" s="218"/>
      <c r="AC202" s="218"/>
      <c r="AD202" s="218"/>
      <c r="AE202" s="218"/>
      <c r="AF202" s="218"/>
      <c r="AG202" s="218"/>
      <c r="AH202" s="218"/>
      <c r="AI202" s="218"/>
      <c r="AJ202" s="218"/>
      <c r="AK202" s="218"/>
      <c r="AL202" s="218"/>
      <c r="AM202" s="218"/>
      <c r="AN202" s="218"/>
      <c r="AO202" s="218"/>
      <c r="AP202" s="218"/>
      <c r="AQ202"/>
      <c r="AR202"/>
      <c r="AS202"/>
      <c r="AT202"/>
      <c r="AU202"/>
      <c r="AV202"/>
      <c r="AW202"/>
      <c r="AX202"/>
      <c r="AY202"/>
      <c r="AZ202"/>
      <c r="BA202"/>
      <c r="BB202"/>
      <c r="BC202"/>
      <c r="BD202"/>
      <c r="BE202"/>
      <c r="BF202"/>
      <c r="BG202"/>
      <c r="BH202"/>
      <c r="BI202"/>
    </row>
    <row r="203" spans="2:61" x14ac:dyDescent="0.35">
      <c r="B203" s="479"/>
      <c r="C203" s="479"/>
      <c r="D203" s="46"/>
      <c r="E203" s="47"/>
      <c r="F203" s="529"/>
      <c r="G203" s="218"/>
      <c r="H203" s="218"/>
      <c r="I203" s="218"/>
      <c r="J203" s="218"/>
      <c r="K203" s="218"/>
      <c r="L203" s="218"/>
      <c r="M203" s="218"/>
      <c r="N203" s="218"/>
      <c r="O203" s="218"/>
      <c r="P203" s="218"/>
      <c r="Q203" s="218"/>
      <c r="R203" s="218"/>
      <c r="S203" s="218"/>
      <c r="T203" s="218"/>
      <c r="U203" s="218"/>
      <c r="V203" s="218"/>
      <c r="W203" s="218"/>
      <c r="X203" s="218"/>
      <c r="Y203" s="218"/>
      <c r="Z203" s="218"/>
      <c r="AA203" s="218"/>
      <c r="AB203" s="218"/>
      <c r="AC203" s="218"/>
      <c r="AD203" s="218"/>
      <c r="AE203" s="218"/>
      <c r="AF203" s="218"/>
      <c r="AG203" s="218"/>
      <c r="AH203" s="218"/>
      <c r="AI203" s="218"/>
      <c r="AJ203" s="218"/>
      <c r="AK203" s="218"/>
      <c r="AL203" s="218"/>
      <c r="AM203" s="218"/>
      <c r="AN203" s="218"/>
      <c r="AO203" s="218"/>
      <c r="AP203" s="218"/>
      <c r="AQ203"/>
      <c r="AR203"/>
      <c r="AS203"/>
      <c r="AT203"/>
      <c r="AU203"/>
      <c r="AV203"/>
      <c r="AW203"/>
      <c r="AX203"/>
      <c r="AY203"/>
      <c r="AZ203"/>
      <c r="BA203"/>
      <c r="BB203"/>
      <c r="BC203"/>
      <c r="BD203"/>
      <c r="BE203"/>
      <c r="BF203"/>
      <c r="BG203"/>
      <c r="BH203"/>
      <c r="BI203"/>
    </row>
    <row r="204" spans="2:61" x14ac:dyDescent="0.35">
      <c r="B204" s="479"/>
      <c r="C204" s="479"/>
      <c r="D204" s="46"/>
      <c r="E204" s="47"/>
      <c r="F204" s="529"/>
      <c r="G204" s="218"/>
      <c r="H204" s="218"/>
      <c r="I204" s="218"/>
      <c r="J204" s="218"/>
      <c r="K204" s="218"/>
      <c r="L204" s="218"/>
      <c r="M204" s="218"/>
      <c r="N204" s="218"/>
      <c r="O204" s="218"/>
      <c r="P204" s="218"/>
      <c r="Q204" s="218"/>
      <c r="R204" s="218"/>
      <c r="S204" s="218"/>
      <c r="T204" s="218"/>
      <c r="U204" s="218"/>
      <c r="V204" s="218"/>
      <c r="W204" s="218"/>
      <c r="X204" s="218"/>
      <c r="Y204" s="218"/>
      <c r="Z204" s="218"/>
      <c r="AA204" s="218"/>
      <c r="AB204" s="218"/>
      <c r="AC204" s="218"/>
      <c r="AD204" s="218"/>
      <c r="AE204" s="218"/>
      <c r="AF204" s="218"/>
      <c r="AG204" s="218"/>
      <c r="AH204" s="218"/>
      <c r="AI204" s="218"/>
      <c r="AJ204" s="218"/>
      <c r="AK204" s="218"/>
      <c r="AL204" s="218"/>
      <c r="AM204" s="218"/>
      <c r="AN204" s="218"/>
      <c r="AO204" s="218"/>
      <c r="AP204" s="218"/>
      <c r="AQ204"/>
      <c r="AR204"/>
      <c r="AS204"/>
      <c r="AT204"/>
      <c r="AU204"/>
      <c r="AV204"/>
      <c r="AW204"/>
      <c r="AX204"/>
      <c r="AY204"/>
      <c r="AZ204"/>
      <c r="BA204"/>
      <c r="BB204"/>
      <c r="BC204"/>
      <c r="BD204"/>
      <c r="BE204"/>
      <c r="BF204"/>
      <c r="BG204"/>
      <c r="BH204"/>
      <c r="BI204"/>
    </row>
    <row r="205" spans="2:61" x14ac:dyDescent="0.35">
      <c r="B205" s="479"/>
      <c r="C205" s="479"/>
      <c r="D205" s="46"/>
      <c r="E205" s="47"/>
      <c r="F205" s="529"/>
      <c r="G205" s="218"/>
      <c r="H205" s="218"/>
      <c r="I205" s="218"/>
      <c r="J205" s="218"/>
      <c r="K205" s="218"/>
      <c r="L205" s="218"/>
      <c r="M205" s="218"/>
      <c r="N205" s="218"/>
      <c r="O205" s="218"/>
      <c r="P205" s="218"/>
      <c r="Q205" s="218"/>
      <c r="R205" s="218"/>
      <c r="S205" s="218"/>
      <c r="T205" s="218"/>
      <c r="U205" s="218"/>
      <c r="V205" s="218"/>
      <c r="W205" s="218"/>
      <c r="X205" s="218"/>
      <c r="Y205" s="218"/>
      <c r="Z205" s="218"/>
      <c r="AA205" s="218"/>
      <c r="AB205" s="218"/>
      <c r="AC205" s="218"/>
      <c r="AD205" s="218"/>
      <c r="AE205" s="218"/>
      <c r="AF205" s="218"/>
      <c r="AG205" s="218"/>
      <c r="AH205" s="218"/>
      <c r="AI205" s="218"/>
      <c r="AJ205" s="218"/>
      <c r="AK205" s="218"/>
      <c r="AL205" s="218"/>
      <c r="AM205" s="218"/>
      <c r="AN205" s="218"/>
      <c r="AO205" s="218"/>
      <c r="AP205" s="218"/>
      <c r="AQ205"/>
      <c r="AR205"/>
      <c r="AS205"/>
      <c r="AT205"/>
      <c r="AU205"/>
      <c r="AV205"/>
      <c r="AW205"/>
      <c r="AX205"/>
      <c r="AY205"/>
      <c r="AZ205"/>
      <c r="BA205"/>
      <c r="BB205"/>
      <c r="BC205"/>
      <c r="BD205"/>
      <c r="BE205"/>
      <c r="BF205"/>
      <c r="BG205"/>
      <c r="BH205"/>
      <c r="BI205"/>
    </row>
    <row r="206" spans="2:61" x14ac:dyDescent="0.35">
      <c r="B206" s="479"/>
      <c r="C206" s="479"/>
      <c r="D206" s="46"/>
      <c r="E206" s="47"/>
      <c r="F206" s="529"/>
      <c r="G206" s="218"/>
      <c r="H206" s="218"/>
      <c r="I206" s="218"/>
      <c r="J206" s="218"/>
      <c r="K206" s="218"/>
      <c r="L206" s="218"/>
      <c r="M206" s="218"/>
      <c r="N206" s="218"/>
      <c r="O206" s="218"/>
      <c r="P206" s="218"/>
      <c r="Q206" s="218"/>
      <c r="R206" s="218"/>
      <c r="S206" s="218"/>
      <c r="T206" s="218"/>
      <c r="U206" s="218"/>
      <c r="V206" s="218"/>
      <c r="W206" s="218"/>
      <c r="X206" s="218"/>
      <c r="Y206" s="218"/>
      <c r="Z206" s="218"/>
      <c r="AA206" s="218"/>
      <c r="AB206" s="218"/>
      <c r="AC206" s="218"/>
      <c r="AD206" s="218"/>
      <c r="AE206" s="218"/>
      <c r="AF206" s="218"/>
      <c r="AG206" s="218"/>
      <c r="AH206" s="218"/>
      <c r="AI206" s="218"/>
      <c r="AJ206" s="218"/>
      <c r="AK206" s="218"/>
      <c r="AL206" s="218"/>
      <c r="AM206" s="218"/>
      <c r="AN206" s="218"/>
      <c r="AO206" s="218"/>
      <c r="AP206" s="218"/>
      <c r="AQ206"/>
      <c r="AR206"/>
      <c r="AS206"/>
      <c r="AT206"/>
      <c r="AU206"/>
      <c r="AV206"/>
      <c r="AW206"/>
      <c r="AX206"/>
      <c r="AY206"/>
      <c r="AZ206"/>
      <c r="BA206"/>
      <c r="BB206"/>
      <c r="BC206"/>
      <c r="BD206"/>
      <c r="BE206"/>
      <c r="BF206"/>
      <c r="BG206"/>
      <c r="BH206"/>
      <c r="BI206"/>
    </row>
    <row r="207" spans="2:61" x14ac:dyDescent="0.35">
      <c r="B207" s="479"/>
      <c r="C207" s="479"/>
      <c r="D207" s="46"/>
      <c r="E207" s="49"/>
      <c r="F207" s="530"/>
      <c r="G207" s="218"/>
      <c r="H207" s="218"/>
      <c r="I207" s="218"/>
      <c r="J207" s="218"/>
      <c r="K207" s="218"/>
      <c r="L207" s="218"/>
      <c r="M207" s="218"/>
      <c r="N207" s="218"/>
      <c r="O207" s="218"/>
      <c r="P207" s="218"/>
      <c r="Q207" s="218"/>
      <c r="R207" s="218"/>
      <c r="S207" s="218"/>
      <c r="T207" s="218"/>
      <c r="U207" s="218"/>
      <c r="V207" s="218"/>
      <c r="W207" s="218"/>
      <c r="X207" s="218"/>
      <c r="Y207" s="218"/>
      <c r="Z207" s="218"/>
      <c r="AA207" s="218"/>
      <c r="AB207" s="218"/>
      <c r="AC207" s="218"/>
      <c r="AD207" s="218"/>
      <c r="AE207" s="218"/>
      <c r="AF207" s="218"/>
      <c r="AG207" s="218"/>
      <c r="AH207" s="218"/>
      <c r="AI207" s="218"/>
      <c r="AJ207" s="218"/>
      <c r="AK207" s="218"/>
      <c r="AL207" s="218"/>
      <c r="AM207" s="218"/>
      <c r="AN207" s="218"/>
      <c r="AO207" s="218"/>
      <c r="AP207" s="218"/>
      <c r="AQ207"/>
      <c r="AR207"/>
      <c r="AS207"/>
      <c r="AT207"/>
      <c r="AU207"/>
      <c r="AV207"/>
      <c r="AW207"/>
      <c r="AX207"/>
      <c r="AY207"/>
      <c r="AZ207"/>
      <c r="BA207"/>
      <c r="BB207"/>
      <c r="BC207"/>
      <c r="BD207"/>
      <c r="BE207"/>
      <c r="BF207"/>
      <c r="BG207"/>
      <c r="BH207"/>
      <c r="BI207"/>
    </row>
    <row r="208" spans="2:61" x14ac:dyDescent="0.35">
      <c r="B208" s="480"/>
      <c r="C208" s="480"/>
      <c r="D208" s="48"/>
      <c r="E208" s="49"/>
      <c r="F208" s="530"/>
      <c r="G208" s="218"/>
      <c r="H208" s="218"/>
      <c r="I208" s="218"/>
      <c r="J208" s="218"/>
      <c r="K208" s="218"/>
      <c r="L208" s="218"/>
      <c r="M208" s="218"/>
      <c r="N208" s="218"/>
      <c r="O208" s="218"/>
      <c r="P208" s="218"/>
      <c r="Q208" s="218"/>
      <c r="R208" s="218"/>
      <c r="S208" s="218"/>
      <c r="T208" s="218"/>
      <c r="U208" s="218"/>
      <c r="V208" s="218"/>
      <c r="W208" s="218"/>
      <c r="X208" s="218"/>
      <c r="Y208" s="218"/>
      <c r="Z208" s="218"/>
      <c r="AA208" s="218"/>
      <c r="AB208" s="218"/>
      <c r="AC208" s="218"/>
      <c r="AD208" s="218"/>
      <c r="AE208" s="218"/>
      <c r="AF208" s="218"/>
      <c r="AG208" s="218"/>
      <c r="AH208" s="218"/>
      <c r="AI208" s="218"/>
      <c r="AJ208" s="218"/>
      <c r="AK208" s="218"/>
      <c r="AL208" s="218"/>
      <c r="AM208" s="218"/>
      <c r="AN208" s="218"/>
      <c r="AO208" s="218"/>
      <c r="AP208" s="218"/>
      <c r="AQ208"/>
      <c r="AR208"/>
      <c r="AS208"/>
      <c r="AT208"/>
      <c r="AU208"/>
      <c r="AV208"/>
      <c r="AW208"/>
      <c r="AX208"/>
      <c r="AY208"/>
      <c r="AZ208"/>
      <c r="BA208"/>
      <c r="BB208"/>
      <c r="BC208"/>
      <c r="BD208"/>
      <c r="BE208"/>
      <c r="BF208"/>
      <c r="BG208"/>
      <c r="BH208"/>
      <c r="BI208"/>
    </row>
    <row r="209" spans="2:61" x14ac:dyDescent="0.35">
      <c r="B209" s="480"/>
      <c r="C209" s="480"/>
      <c r="D209" s="48"/>
      <c r="E209" s="49"/>
      <c r="F209" s="530"/>
      <c r="G209" s="218"/>
      <c r="H209" s="218"/>
      <c r="I209" s="218"/>
      <c r="J209" s="218"/>
      <c r="K209" s="218"/>
      <c r="L209" s="218"/>
      <c r="M209" s="218"/>
      <c r="N209" s="218"/>
      <c r="O209" s="218"/>
      <c r="P209" s="218"/>
      <c r="Q209" s="218"/>
      <c r="R209" s="218"/>
      <c r="S209" s="218"/>
      <c r="T209" s="218"/>
      <c r="U209" s="218"/>
      <c r="V209" s="218"/>
      <c r="W209" s="218"/>
      <c r="X209" s="218"/>
      <c r="Y209" s="218"/>
      <c r="Z209" s="218"/>
      <c r="AA209" s="218"/>
      <c r="AB209" s="218"/>
      <c r="AC209" s="218"/>
      <c r="AD209" s="218"/>
      <c r="AE209" s="218"/>
      <c r="AF209" s="218"/>
      <c r="AG209" s="218"/>
      <c r="AH209" s="218"/>
      <c r="AI209" s="218"/>
      <c r="AJ209" s="218"/>
      <c r="AK209" s="218"/>
      <c r="AL209" s="218"/>
      <c r="AM209" s="218"/>
      <c r="AN209" s="218"/>
      <c r="AO209" s="218"/>
      <c r="AP209" s="218"/>
      <c r="AQ209"/>
      <c r="AR209"/>
      <c r="AS209"/>
      <c r="AT209"/>
      <c r="AU209"/>
      <c r="AV209"/>
      <c r="AW209"/>
      <c r="AX209"/>
      <c r="AY209"/>
      <c r="AZ209"/>
      <c r="BA209"/>
      <c r="BB209"/>
      <c r="BC209"/>
      <c r="BD209"/>
      <c r="BE209"/>
      <c r="BF209"/>
      <c r="BG209"/>
      <c r="BH209"/>
      <c r="BI209"/>
    </row>
    <row r="210" spans="2:61" x14ac:dyDescent="0.35">
      <c r="B210" s="480"/>
      <c r="C210" s="480"/>
      <c r="D210" s="48"/>
      <c r="E210" s="49"/>
      <c r="F210" s="530"/>
      <c r="G210" s="218"/>
      <c r="H210" s="218"/>
      <c r="I210" s="218"/>
      <c r="J210" s="218"/>
      <c r="K210" s="218"/>
      <c r="L210" s="218"/>
      <c r="M210" s="218"/>
      <c r="N210" s="218"/>
      <c r="O210" s="218"/>
      <c r="P210" s="218"/>
      <c r="Q210" s="218"/>
      <c r="R210" s="218"/>
      <c r="S210" s="218"/>
      <c r="T210" s="218"/>
      <c r="U210" s="218"/>
      <c r="V210" s="218"/>
      <c r="W210" s="218"/>
      <c r="X210" s="218"/>
      <c r="Y210" s="218"/>
      <c r="Z210" s="218"/>
      <c r="AA210" s="218"/>
      <c r="AB210" s="218"/>
      <c r="AC210" s="218"/>
      <c r="AD210" s="218"/>
      <c r="AE210" s="218"/>
      <c r="AF210" s="218"/>
      <c r="AG210" s="218"/>
      <c r="AH210" s="218"/>
      <c r="AI210" s="218"/>
      <c r="AJ210" s="218"/>
      <c r="AK210" s="218"/>
      <c r="AL210" s="218"/>
      <c r="AM210" s="218"/>
      <c r="AN210" s="218"/>
      <c r="AO210" s="218"/>
      <c r="AP210" s="218"/>
      <c r="AQ210"/>
      <c r="AR210"/>
      <c r="AS210"/>
      <c r="AT210"/>
      <c r="AU210"/>
      <c r="AV210"/>
      <c r="AW210"/>
      <c r="AX210"/>
      <c r="AY210"/>
      <c r="AZ210"/>
      <c r="BA210"/>
      <c r="BB210"/>
      <c r="BC210"/>
      <c r="BD210"/>
      <c r="BE210"/>
      <c r="BF210"/>
      <c r="BG210"/>
      <c r="BH210"/>
      <c r="BI210"/>
    </row>
    <row r="211" spans="2:61" x14ac:dyDescent="0.35">
      <c r="B211" s="480"/>
      <c r="C211" s="480"/>
      <c r="D211" s="48"/>
      <c r="E211" s="49"/>
      <c r="F211" s="530"/>
      <c r="G211" s="218"/>
      <c r="H211" s="218"/>
      <c r="I211" s="218"/>
      <c r="J211" s="218"/>
      <c r="K211" s="218"/>
      <c r="L211" s="218"/>
      <c r="M211" s="218"/>
      <c r="N211" s="218"/>
      <c r="O211" s="218"/>
      <c r="P211" s="218"/>
      <c r="Q211" s="218"/>
      <c r="R211" s="218"/>
      <c r="S211" s="218"/>
      <c r="T211" s="218"/>
      <c r="U211" s="218"/>
      <c r="V211" s="218"/>
      <c r="W211" s="218"/>
      <c r="X211" s="218"/>
      <c r="Y211" s="218"/>
      <c r="Z211" s="218"/>
      <c r="AA211" s="218"/>
      <c r="AB211" s="218"/>
      <c r="AC211" s="218"/>
      <c r="AD211" s="218"/>
      <c r="AE211" s="218"/>
      <c r="AF211" s="218"/>
      <c r="AG211" s="218"/>
      <c r="AH211" s="218"/>
      <c r="AI211" s="218"/>
      <c r="AJ211" s="218"/>
      <c r="AK211" s="218"/>
      <c r="AL211" s="218"/>
      <c r="AM211" s="218"/>
      <c r="AN211" s="218"/>
      <c r="AO211" s="218"/>
      <c r="AP211" s="218"/>
      <c r="AQ211"/>
      <c r="AR211"/>
      <c r="AS211"/>
      <c r="AT211"/>
      <c r="AU211"/>
      <c r="AV211"/>
      <c r="AW211"/>
      <c r="AX211"/>
      <c r="AY211"/>
      <c r="AZ211"/>
      <c r="BA211"/>
      <c r="BB211"/>
      <c r="BC211"/>
      <c r="BD211"/>
      <c r="BE211"/>
      <c r="BF211"/>
      <c r="BG211"/>
      <c r="BH211"/>
      <c r="BI211"/>
    </row>
    <row r="212" spans="2:61" x14ac:dyDescent="0.35">
      <c r="B212" s="480"/>
      <c r="C212" s="480"/>
      <c r="D212" s="48"/>
      <c r="E212" s="49"/>
      <c r="F212" s="530"/>
      <c r="G212" s="218"/>
      <c r="H212" s="218"/>
      <c r="I212" s="218"/>
      <c r="J212" s="218"/>
      <c r="K212" s="218"/>
      <c r="L212" s="218"/>
      <c r="M212" s="218"/>
      <c r="N212" s="218"/>
      <c r="O212" s="218"/>
      <c r="P212" s="218"/>
      <c r="Q212" s="218"/>
      <c r="R212" s="218"/>
      <c r="S212" s="218"/>
      <c r="T212" s="218"/>
      <c r="U212" s="218"/>
      <c r="V212" s="218"/>
      <c r="W212" s="218"/>
      <c r="X212" s="218"/>
      <c r="Y212" s="218"/>
      <c r="Z212" s="218"/>
      <c r="AA212" s="218"/>
      <c r="AB212" s="218"/>
      <c r="AC212" s="218"/>
      <c r="AD212" s="218"/>
      <c r="AE212" s="218"/>
      <c r="AF212" s="218"/>
      <c r="AG212" s="218"/>
      <c r="AH212" s="218"/>
      <c r="AI212" s="218"/>
      <c r="AJ212" s="218"/>
      <c r="AK212" s="218"/>
      <c r="AL212" s="218"/>
      <c r="AM212" s="218"/>
      <c r="AN212" s="218"/>
      <c r="AO212" s="218"/>
      <c r="AP212" s="218"/>
      <c r="AQ212"/>
      <c r="AR212"/>
      <c r="AS212"/>
      <c r="AT212"/>
      <c r="AU212"/>
      <c r="AV212"/>
      <c r="AW212"/>
      <c r="AX212"/>
      <c r="AY212"/>
      <c r="AZ212"/>
      <c r="BA212"/>
      <c r="BB212"/>
      <c r="BC212"/>
      <c r="BD212"/>
      <c r="BE212"/>
      <c r="BF212"/>
      <c r="BG212"/>
      <c r="BH212"/>
      <c r="BI212"/>
    </row>
    <row r="213" spans="2:61" x14ac:dyDescent="0.35">
      <c r="B213" s="480"/>
      <c r="C213" s="480"/>
      <c r="D213" s="48"/>
      <c r="E213" s="49"/>
      <c r="F213" s="530"/>
      <c r="G213" s="218"/>
      <c r="H213" s="218"/>
      <c r="I213" s="218"/>
      <c r="J213" s="218"/>
      <c r="K213" s="218"/>
      <c r="L213" s="218"/>
      <c r="M213" s="218"/>
      <c r="N213" s="218"/>
      <c r="O213" s="218"/>
      <c r="P213" s="218"/>
      <c r="Q213" s="218"/>
      <c r="R213" s="218"/>
      <c r="S213" s="218"/>
      <c r="T213" s="218"/>
      <c r="U213" s="218"/>
      <c r="V213" s="218"/>
      <c r="W213" s="218"/>
      <c r="X213" s="218"/>
      <c r="Y213" s="218"/>
      <c r="Z213" s="218"/>
      <c r="AA213" s="218"/>
      <c r="AB213" s="218"/>
      <c r="AC213" s="218"/>
      <c r="AD213" s="218"/>
      <c r="AE213" s="218"/>
      <c r="AF213" s="218"/>
      <c r="AG213" s="218"/>
      <c r="AH213" s="218"/>
      <c r="AI213" s="218"/>
      <c r="AJ213" s="218"/>
      <c r="AK213" s="218"/>
      <c r="AL213" s="218"/>
      <c r="AM213" s="218"/>
      <c r="AN213" s="218"/>
      <c r="AO213" s="218"/>
      <c r="AP213" s="218"/>
      <c r="AQ213"/>
      <c r="AR213"/>
      <c r="AS213"/>
      <c r="AT213"/>
      <c r="AU213"/>
      <c r="AV213"/>
      <c r="AW213"/>
      <c r="AX213"/>
      <c r="AY213"/>
      <c r="AZ213"/>
      <c r="BA213"/>
      <c r="BB213"/>
      <c r="BC213"/>
      <c r="BD213"/>
      <c r="BE213"/>
      <c r="BF213"/>
      <c r="BG213"/>
      <c r="BH213"/>
      <c r="BI213"/>
    </row>
    <row r="214" spans="2:61" x14ac:dyDescent="0.35">
      <c r="B214" s="480"/>
      <c r="C214" s="480"/>
      <c r="D214" s="48"/>
      <c r="E214" s="49"/>
      <c r="F214" s="530"/>
      <c r="G214" s="218"/>
      <c r="H214" s="218"/>
      <c r="I214" s="218"/>
      <c r="J214" s="218"/>
      <c r="K214" s="218"/>
      <c r="L214" s="218"/>
      <c r="M214" s="218"/>
      <c r="N214" s="218"/>
      <c r="O214" s="218"/>
      <c r="P214" s="218"/>
      <c r="Q214" s="218"/>
      <c r="R214" s="218"/>
      <c r="S214" s="218"/>
      <c r="T214" s="218"/>
      <c r="U214" s="218"/>
      <c r="V214" s="218"/>
      <c r="W214" s="218"/>
      <c r="X214" s="218"/>
      <c r="Y214" s="218"/>
      <c r="Z214" s="218"/>
      <c r="AA214" s="218"/>
      <c r="AB214" s="218"/>
      <c r="AC214" s="218"/>
      <c r="AD214" s="218"/>
      <c r="AE214" s="218"/>
      <c r="AF214" s="218"/>
      <c r="AG214" s="218"/>
      <c r="AH214" s="218"/>
      <c r="AI214" s="218"/>
      <c r="AJ214" s="218"/>
      <c r="AK214" s="218"/>
      <c r="AL214" s="218"/>
      <c r="AM214" s="218"/>
      <c r="AN214" s="218"/>
      <c r="AO214" s="218"/>
      <c r="AP214" s="218"/>
      <c r="AQ214"/>
      <c r="AR214"/>
      <c r="AS214"/>
      <c r="AT214"/>
      <c r="AU214"/>
      <c r="AV214"/>
      <c r="AW214"/>
      <c r="AX214"/>
      <c r="AY214"/>
      <c r="AZ214"/>
      <c r="BA214"/>
      <c r="BB214"/>
      <c r="BC214"/>
      <c r="BD214"/>
      <c r="BE214"/>
      <c r="BF214"/>
      <c r="BG214"/>
      <c r="BH214"/>
      <c r="BI214"/>
    </row>
    <row r="215" spans="2:61" x14ac:dyDescent="0.35">
      <c r="B215" s="480"/>
      <c r="C215" s="480"/>
      <c r="D215" s="48"/>
      <c r="E215" s="49"/>
      <c r="F215" s="530"/>
      <c r="G215" s="218"/>
      <c r="H215" s="218"/>
      <c r="I215" s="218"/>
      <c r="J215" s="218"/>
      <c r="K215" s="218"/>
      <c r="L215" s="218"/>
      <c r="M215" s="218"/>
      <c r="N215" s="218"/>
      <c r="O215" s="218"/>
      <c r="P215" s="218"/>
      <c r="Q215" s="218"/>
      <c r="R215" s="218"/>
      <c r="S215" s="218"/>
      <c r="T215" s="218"/>
      <c r="U215" s="218"/>
      <c r="V215" s="218"/>
      <c r="W215" s="218"/>
      <c r="X215" s="218"/>
      <c r="Y215" s="218"/>
      <c r="Z215" s="218"/>
      <c r="AA215" s="218"/>
      <c r="AB215" s="218"/>
      <c r="AC215" s="218"/>
      <c r="AD215" s="218"/>
      <c r="AE215" s="218"/>
      <c r="AF215" s="218"/>
      <c r="AG215" s="218"/>
      <c r="AH215" s="218"/>
      <c r="AI215" s="218"/>
      <c r="AJ215" s="218"/>
      <c r="AK215" s="218"/>
      <c r="AL215" s="218"/>
      <c r="AM215" s="218"/>
      <c r="AN215" s="218"/>
      <c r="AO215" s="218"/>
      <c r="AP215" s="218"/>
      <c r="AQ215"/>
      <c r="AR215"/>
      <c r="AS215"/>
      <c r="AT215"/>
      <c r="AU215"/>
      <c r="AV215"/>
      <c r="AW215"/>
      <c r="AX215"/>
      <c r="AY215"/>
      <c r="AZ215"/>
      <c r="BA215"/>
      <c r="BB215"/>
      <c r="BC215"/>
      <c r="BD215"/>
      <c r="BE215"/>
      <c r="BF215"/>
      <c r="BG215"/>
      <c r="BH215"/>
      <c r="BI215"/>
    </row>
    <row r="216" spans="2:61" x14ac:dyDescent="0.35">
      <c r="B216" s="480"/>
      <c r="C216" s="480"/>
      <c r="D216" s="48"/>
      <c r="E216" s="49"/>
      <c r="F216" s="530"/>
      <c r="G216" s="218"/>
      <c r="H216" s="218"/>
      <c r="I216" s="218"/>
      <c r="J216" s="218"/>
      <c r="K216" s="218"/>
      <c r="L216" s="218"/>
      <c r="M216" s="218"/>
      <c r="N216" s="218"/>
      <c r="O216" s="218"/>
      <c r="P216" s="218"/>
      <c r="Q216" s="218"/>
      <c r="R216" s="218"/>
      <c r="S216" s="218"/>
      <c r="T216" s="218"/>
      <c r="U216" s="218"/>
      <c r="V216" s="218"/>
      <c r="W216" s="218"/>
      <c r="X216" s="218"/>
      <c r="Y216" s="218"/>
      <c r="Z216" s="218"/>
      <c r="AA216" s="218"/>
      <c r="AB216" s="218"/>
      <c r="AC216" s="218"/>
      <c r="AD216" s="218"/>
      <c r="AE216" s="218"/>
      <c r="AF216" s="218"/>
      <c r="AG216" s="218"/>
      <c r="AH216" s="218"/>
      <c r="AI216" s="218"/>
      <c r="AJ216" s="218"/>
      <c r="AK216" s="218"/>
      <c r="AL216" s="218"/>
      <c r="AM216" s="218"/>
      <c r="AN216" s="218"/>
      <c r="AO216" s="218"/>
      <c r="AP216" s="218"/>
      <c r="AQ216"/>
      <c r="AR216"/>
      <c r="AS216"/>
      <c r="AT216"/>
      <c r="AU216"/>
      <c r="AV216"/>
      <c r="AW216"/>
      <c r="AX216"/>
      <c r="AY216"/>
      <c r="AZ216"/>
      <c r="BA216"/>
      <c r="BB216"/>
      <c r="BC216"/>
      <c r="BD216"/>
      <c r="BE216"/>
      <c r="BF216"/>
      <c r="BG216"/>
      <c r="BH216"/>
      <c r="BI216"/>
    </row>
    <row r="217" spans="2:61" x14ac:dyDescent="0.35">
      <c r="B217" s="480"/>
      <c r="C217" s="480"/>
      <c r="D217" s="48"/>
      <c r="E217" s="49"/>
      <c r="F217" s="530"/>
      <c r="G217" s="218"/>
      <c r="H217" s="218"/>
      <c r="I217" s="218"/>
      <c r="J217" s="218"/>
      <c r="K217" s="218"/>
      <c r="L217" s="218"/>
      <c r="M217" s="218"/>
      <c r="N217" s="218"/>
      <c r="O217" s="218"/>
      <c r="P217" s="218"/>
      <c r="Q217" s="218"/>
      <c r="R217" s="218"/>
      <c r="S217" s="218"/>
      <c r="T217" s="218"/>
      <c r="U217" s="218"/>
      <c r="V217" s="218"/>
      <c r="W217" s="218"/>
      <c r="X217" s="218"/>
      <c r="Y217" s="218"/>
      <c r="Z217" s="218"/>
      <c r="AA217" s="218"/>
      <c r="AB217" s="218"/>
      <c r="AC217" s="218"/>
      <c r="AD217" s="218"/>
      <c r="AE217" s="218"/>
      <c r="AF217" s="218"/>
      <c r="AG217" s="218"/>
      <c r="AH217" s="218"/>
      <c r="AI217" s="218"/>
      <c r="AJ217" s="218"/>
      <c r="AK217" s="218"/>
      <c r="AL217" s="218"/>
      <c r="AM217" s="218"/>
      <c r="AN217" s="218"/>
      <c r="AO217" s="218"/>
      <c r="AP217" s="218"/>
      <c r="AQ217"/>
      <c r="AR217"/>
      <c r="AS217"/>
      <c r="AT217"/>
      <c r="AU217"/>
      <c r="AV217"/>
      <c r="AW217"/>
      <c r="AX217"/>
      <c r="AY217"/>
      <c r="AZ217"/>
      <c r="BA217"/>
      <c r="BB217"/>
      <c r="BC217"/>
      <c r="BD217"/>
      <c r="BE217"/>
      <c r="BF217"/>
      <c r="BG217"/>
      <c r="BH217"/>
      <c r="BI217"/>
    </row>
    <row r="218" spans="2:61" x14ac:dyDescent="0.35">
      <c r="B218" s="480"/>
      <c r="C218" s="480"/>
      <c r="D218" s="48"/>
      <c r="E218" s="49"/>
      <c r="F218" s="530"/>
      <c r="G218" s="218"/>
      <c r="H218" s="218"/>
      <c r="I218" s="218"/>
      <c r="J218" s="218"/>
      <c r="K218" s="218"/>
      <c r="L218" s="218"/>
      <c r="M218" s="218"/>
      <c r="N218" s="218"/>
      <c r="O218" s="218"/>
      <c r="P218" s="218"/>
      <c r="Q218" s="218"/>
      <c r="R218" s="218"/>
      <c r="S218" s="218"/>
      <c r="T218" s="218"/>
      <c r="U218" s="218"/>
      <c r="V218" s="218"/>
      <c r="W218" s="218"/>
      <c r="X218" s="218"/>
      <c r="Y218" s="218"/>
      <c r="Z218" s="218"/>
      <c r="AA218" s="218"/>
      <c r="AB218" s="218"/>
      <c r="AC218" s="218"/>
      <c r="AD218" s="218"/>
      <c r="AE218" s="218"/>
      <c r="AF218" s="218"/>
      <c r="AG218" s="218"/>
      <c r="AH218" s="218"/>
      <c r="AI218" s="218"/>
      <c r="AJ218" s="218"/>
      <c r="AK218" s="218"/>
      <c r="AL218" s="218"/>
      <c r="AM218" s="218"/>
      <c r="AN218" s="218"/>
      <c r="AO218" s="218"/>
      <c r="AP218" s="218"/>
      <c r="AQ218"/>
      <c r="AR218"/>
      <c r="AS218"/>
      <c r="AT218"/>
      <c r="AU218"/>
      <c r="AV218"/>
      <c r="AW218"/>
      <c r="AX218"/>
      <c r="AY218"/>
      <c r="AZ218"/>
      <c r="BA218"/>
      <c r="BB218"/>
      <c r="BC218"/>
      <c r="BD218"/>
      <c r="BE218"/>
      <c r="BF218"/>
      <c r="BG218"/>
      <c r="BH218"/>
      <c r="BI218"/>
    </row>
    <row r="219" spans="2:61" x14ac:dyDescent="0.35">
      <c r="B219" s="480"/>
      <c r="C219" s="480"/>
      <c r="D219" s="48"/>
      <c r="E219" s="49"/>
      <c r="F219" s="530"/>
      <c r="G219" s="218"/>
      <c r="H219" s="218"/>
      <c r="I219" s="218"/>
      <c r="J219" s="218"/>
      <c r="K219" s="218"/>
      <c r="L219" s="218"/>
      <c r="M219" s="218"/>
      <c r="N219" s="218"/>
      <c r="O219" s="218"/>
      <c r="P219" s="218"/>
      <c r="Q219" s="218"/>
      <c r="R219" s="218"/>
      <c r="S219" s="218"/>
      <c r="T219" s="218"/>
      <c r="U219" s="218"/>
      <c r="V219" s="218"/>
      <c r="W219" s="218"/>
      <c r="X219" s="218"/>
      <c r="Y219" s="218"/>
      <c r="Z219" s="218"/>
      <c r="AA219" s="218"/>
      <c r="AB219" s="218"/>
      <c r="AC219" s="218"/>
      <c r="AD219" s="218"/>
      <c r="AE219" s="218"/>
      <c r="AF219" s="218"/>
      <c r="AG219" s="218"/>
      <c r="AH219" s="218"/>
      <c r="AI219" s="218"/>
      <c r="AJ219" s="218"/>
      <c r="AK219" s="218"/>
      <c r="AL219" s="218"/>
      <c r="AM219" s="218"/>
      <c r="AN219" s="218"/>
      <c r="AO219" s="218"/>
      <c r="AP219" s="218"/>
      <c r="AQ219"/>
      <c r="AR219"/>
      <c r="AS219"/>
      <c r="AT219"/>
      <c r="AU219"/>
      <c r="AV219"/>
      <c r="AW219"/>
      <c r="AX219"/>
      <c r="AY219"/>
      <c r="AZ219"/>
      <c r="BA219"/>
      <c r="BB219"/>
      <c r="BC219"/>
      <c r="BD219"/>
      <c r="BE219"/>
      <c r="BF219"/>
      <c r="BG219"/>
      <c r="BH219"/>
      <c r="BI219"/>
    </row>
    <row r="220" spans="2:61" x14ac:dyDescent="0.35">
      <c r="B220" s="480"/>
      <c r="C220" s="480"/>
      <c r="D220" s="48"/>
      <c r="E220" s="49"/>
      <c r="F220" s="530"/>
      <c r="G220" s="218"/>
      <c r="H220" s="218"/>
      <c r="I220" s="218"/>
      <c r="J220" s="218"/>
      <c r="K220" s="218"/>
      <c r="L220" s="218"/>
      <c r="M220" s="218"/>
      <c r="N220" s="218"/>
      <c r="O220" s="218"/>
      <c r="P220" s="218"/>
      <c r="Q220" s="218"/>
      <c r="R220" s="218"/>
      <c r="S220" s="218"/>
      <c r="T220" s="218"/>
      <c r="U220" s="218"/>
      <c r="V220" s="218"/>
      <c r="W220" s="218"/>
      <c r="X220" s="218"/>
      <c r="Y220" s="218"/>
      <c r="Z220" s="218"/>
      <c r="AA220" s="218"/>
      <c r="AB220" s="218"/>
      <c r="AC220" s="218"/>
      <c r="AD220" s="218"/>
      <c r="AE220" s="218"/>
      <c r="AF220" s="218"/>
      <c r="AG220" s="218"/>
      <c r="AH220" s="218"/>
      <c r="AI220" s="218"/>
      <c r="AJ220" s="218"/>
      <c r="AK220" s="218"/>
      <c r="AL220" s="218"/>
      <c r="AM220" s="218"/>
      <c r="AN220" s="218"/>
      <c r="AO220" s="218"/>
      <c r="AP220" s="218"/>
      <c r="AQ220"/>
      <c r="AR220"/>
      <c r="AS220"/>
      <c r="AT220"/>
      <c r="AU220"/>
      <c r="AV220"/>
      <c r="AW220"/>
      <c r="AX220"/>
      <c r="AY220"/>
      <c r="AZ220"/>
      <c r="BA220"/>
      <c r="BB220"/>
      <c r="BC220"/>
      <c r="BD220"/>
      <c r="BE220"/>
      <c r="BF220"/>
      <c r="BG220"/>
      <c r="BH220"/>
      <c r="BI220"/>
    </row>
    <row r="221" spans="2:61" x14ac:dyDescent="0.35">
      <c r="B221" s="480"/>
      <c r="C221" s="480"/>
      <c r="D221" s="48"/>
      <c r="E221" s="49"/>
      <c r="F221" s="530"/>
      <c r="G221" s="218"/>
      <c r="H221" s="218"/>
      <c r="I221" s="218"/>
      <c r="J221" s="218"/>
      <c r="K221" s="218"/>
      <c r="L221" s="218"/>
      <c r="M221" s="218"/>
      <c r="N221" s="218"/>
      <c r="O221" s="218"/>
      <c r="P221" s="218"/>
      <c r="Q221" s="218"/>
      <c r="R221" s="218"/>
      <c r="S221" s="218"/>
      <c r="T221" s="218"/>
      <c r="U221" s="218"/>
      <c r="V221" s="218"/>
      <c r="W221" s="218"/>
      <c r="X221" s="218"/>
      <c r="Y221" s="218"/>
      <c r="Z221" s="218"/>
      <c r="AA221" s="218"/>
      <c r="AB221" s="218"/>
      <c r="AC221" s="218"/>
      <c r="AD221" s="218"/>
      <c r="AE221" s="218"/>
      <c r="AF221" s="218"/>
      <c r="AG221" s="218"/>
      <c r="AH221" s="218"/>
      <c r="AI221" s="218"/>
      <c r="AJ221" s="218"/>
      <c r="AK221" s="218"/>
      <c r="AL221" s="218"/>
      <c r="AM221" s="218"/>
      <c r="AN221" s="218"/>
      <c r="AO221" s="218"/>
      <c r="AP221" s="218"/>
      <c r="AQ221"/>
      <c r="AR221"/>
      <c r="AS221"/>
      <c r="AT221"/>
      <c r="AU221"/>
      <c r="AV221"/>
      <c r="AW221"/>
      <c r="AX221"/>
      <c r="AY221"/>
      <c r="AZ221"/>
      <c r="BA221"/>
      <c r="BB221"/>
      <c r="BC221"/>
      <c r="BD221"/>
      <c r="BE221"/>
      <c r="BF221"/>
      <c r="BG221"/>
      <c r="BH221"/>
      <c r="BI221"/>
    </row>
    <row r="222" spans="2:61" x14ac:dyDescent="0.35">
      <c r="B222" s="480"/>
      <c r="C222" s="480"/>
      <c r="D222" s="48"/>
      <c r="E222" s="49"/>
      <c r="F222" s="530"/>
      <c r="G222" s="218"/>
      <c r="H222" s="218"/>
      <c r="I222" s="218"/>
      <c r="J222" s="218"/>
      <c r="K222" s="218"/>
      <c r="L222" s="218"/>
      <c r="M222" s="218"/>
      <c r="N222" s="218"/>
      <c r="O222" s="218"/>
      <c r="P222" s="218"/>
      <c r="Q222" s="218"/>
      <c r="R222" s="218"/>
      <c r="S222" s="218"/>
      <c r="T222" s="218"/>
      <c r="U222" s="218"/>
      <c r="V222" s="218"/>
      <c r="W222" s="218"/>
      <c r="X222" s="218"/>
      <c r="Y222" s="218"/>
      <c r="Z222" s="218"/>
      <c r="AA222" s="218"/>
      <c r="AB222" s="218"/>
      <c r="AC222" s="218"/>
      <c r="AD222" s="218"/>
      <c r="AE222" s="218"/>
      <c r="AF222" s="218"/>
      <c r="AG222" s="218"/>
      <c r="AH222" s="218"/>
      <c r="AI222" s="218"/>
      <c r="AJ222" s="218"/>
      <c r="AK222" s="218"/>
      <c r="AL222" s="218"/>
      <c r="AM222" s="218"/>
      <c r="AN222" s="218"/>
      <c r="AO222" s="218"/>
      <c r="AP222" s="218"/>
      <c r="AQ222"/>
      <c r="AR222"/>
      <c r="AS222"/>
      <c r="AT222"/>
      <c r="AU222"/>
      <c r="AV222"/>
      <c r="AW222"/>
      <c r="AX222"/>
      <c r="AY222"/>
      <c r="AZ222"/>
      <c r="BA222"/>
      <c r="BB222"/>
      <c r="BC222"/>
      <c r="BD222"/>
      <c r="BE222"/>
      <c r="BF222"/>
      <c r="BG222"/>
      <c r="BH222"/>
      <c r="BI222"/>
    </row>
    <row r="223" spans="2:61" x14ac:dyDescent="0.35">
      <c r="B223" s="480"/>
      <c r="C223" s="480"/>
      <c r="D223" s="48"/>
      <c r="E223" s="49"/>
      <c r="F223" s="530"/>
      <c r="G223" s="218"/>
      <c r="H223" s="218"/>
      <c r="I223" s="218"/>
      <c r="J223" s="218"/>
      <c r="K223" s="218"/>
      <c r="L223" s="218"/>
      <c r="M223" s="218"/>
      <c r="N223" s="218"/>
      <c r="O223" s="218"/>
      <c r="P223" s="218"/>
      <c r="Q223" s="218"/>
      <c r="R223" s="218"/>
      <c r="S223" s="218"/>
      <c r="T223" s="218"/>
      <c r="U223" s="218"/>
      <c r="V223" s="218"/>
      <c r="W223" s="218"/>
      <c r="X223" s="218"/>
      <c r="Y223" s="218"/>
      <c r="Z223" s="218"/>
      <c r="AA223" s="218"/>
      <c r="AB223" s="218"/>
      <c r="AC223" s="218"/>
      <c r="AD223" s="218"/>
      <c r="AE223" s="218"/>
      <c r="AF223" s="218"/>
      <c r="AG223" s="218"/>
      <c r="AH223" s="218"/>
      <c r="AI223" s="218"/>
      <c r="AJ223" s="218"/>
      <c r="AK223" s="218"/>
      <c r="AL223" s="218"/>
      <c r="AM223" s="218"/>
      <c r="AN223" s="218"/>
      <c r="AO223" s="218"/>
      <c r="AP223" s="218"/>
      <c r="AQ223"/>
      <c r="AR223"/>
      <c r="AS223"/>
      <c r="AT223"/>
      <c r="AU223"/>
      <c r="AV223"/>
      <c r="AW223"/>
      <c r="AX223"/>
      <c r="AY223"/>
      <c r="AZ223"/>
      <c r="BA223"/>
      <c r="BB223"/>
      <c r="BC223"/>
      <c r="BD223"/>
      <c r="BE223"/>
      <c r="BF223"/>
      <c r="BG223"/>
      <c r="BH223"/>
      <c r="BI223"/>
    </row>
    <row r="224" spans="2:61" x14ac:dyDescent="0.35">
      <c r="B224" s="480"/>
      <c r="C224" s="480"/>
      <c r="D224" s="48"/>
      <c r="E224" s="49"/>
      <c r="F224" s="530"/>
      <c r="G224" s="218"/>
      <c r="H224" s="218"/>
      <c r="I224" s="218"/>
      <c r="J224" s="218"/>
      <c r="K224" s="218"/>
      <c r="L224" s="218"/>
      <c r="M224" s="218"/>
      <c r="N224" s="218"/>
      <c r="O224" s="218"/>
      <c r="P224" s="218"/>
      <c r="Q224" s="218"/>
      <c r="R224" s="218"/>
      <c r="S224" s="218"/>
      <c r="T224" s="218"/>
      <c r="U224" s="218"/>
      <c r="V224" s="218"/>
      <c r="W224" s="218"/>
      <c r="X224" s="218"/>
      <c r="Y224" s="218"/>
      <c r="Z224" s="218"/>
      <c r="AA224" s="218"/>
      <c r="AB224" s="218"/>
      <c r="AC224" s="218"/>
      <c r="AD224" s="218"/>
      <c r="AE224" s="218"/>
      <c r="AF224" s="218"/>
      <c r="AG224" s="218"/>
      <c r="AH224" s="218"/>
      <c r="AI224" s="218"/>
      <c r="AJ224" s="218"/>
      <c r="AK224" s="218"/>
      <c r="AL224" s="218"/>
      <c r="AM224" s="218"/>
      <c r="AN224" s="218"/>
      <c r="AO224" s="218"/>
      <c r="AP224" s="218"/>
      <c r="AQ224"/>
      <c r="AR224"/>
      <c r="AS224"/>
      <c r="AT224"/>
      <c r="AU224"/>
      <c r="AV224"/>
      <c r="AW224"/>
      <c r="AX224"/>
      <c r="AY224"/>
      <c r="AZ224"/>
      <c r="BA224"/>
      <c r="BB224"/>
      <c r="BC224"/>
      <c r="BD224"/>
      <c r="BE224"/>
      <c r="BF224"/>
      <c r="BG224"/>
      <c r="BH224"/>
      <c r="BI224"/>
    </row>
    <row r="225" spans="2:61" x14ac:dyDescent="0.35">
      <c r="B225" s="480"/>
      <c r="C225" s="480"/>
      <c r="D225" s="48"/>
      <c r="E225" s="49"/>
      <c r="F225" s="530"/>
      <c r="G225" s="218"/>
      <c r="H225" s="218"/>
      <c r="I225" s="218"/>
      <c r="J225" s="218"/>
      <c r="K225" s="218"/>
      <c r="L225" s="218"/>
      <c r="M225" s="218"/>
      <c r="N225" s="218"/>
      <c r="O225" s="218"/>
      <c r="P225" s="218"/>
      <c r="Q225" s="218"/>
      <c r="R225" s="218"/>
      <c r="S225" s="218"/>
      <c r="T225" s="218"/>
      <c r="U225" s="218"/>
      <c r="V225" s="218"/>
      <c r="W225" s="218"/>
      <c r="X225" s="218"/>
      <c r="Y225" s="218"/>
      <c r="Z225" s="218"/>
      <c r="AA225" s="218"/>
      <c r="AB225" s="218"/>
      <c r="AC225" s="218"/>
      <c r="AD225" s="218"/>
      <c r="AE225" s="218"/>
      <c r="AF225" s="218"/>
      <c r="AG225" s="218"/>
      <c r="AH225" s="218"/>
      <c r="AI225" s="218"/>
      <c r="AJ225" s="218"/>
      <c r="AK225" s="218"/>
      <c r="AL225" s="218"/>
      <c r="AM225" s="218"/>
      <c r="AN225" s="218"/>
      <c r="AO225" s="218"/>
      <c r="AP225" s="218"/>
      <c r="AQ225"/>
      <c r="AR225"/>
      <c r="AS225"/>
      <c r="AT225"/>
      <c r="AU225"/>
      <c r="AV225"/>
      <c r="AW225"/>
      <c r="AX225"/>
      <c r="AY225"/>
      <c r="AZ225"/>
      <c r="BA225"/>
      <c r="BB225"/>
      <c r="BC225"/>
      <c r="BD225"/>
      <c r="BE225"/>
      <c r="BF225"/>
      <c r="BG225"/>
      <c r="BH225"/>
      <c r="BI225"/>
    </row>
    <row r="226" spans="2:61" x14ac:dyDescent="0.35">
      <c r="B226" s="480"/>
      <c r="C226" s="480"/>
      <c r="D226" s="48"/>
      <c r="E226" s="49"/>
      <c r="F226" s="530"/>
      <c r="G226" s="218"/>
      <c r="H226" s="218"/>
      <c r="I226" s="218"/>
      <c r="J226" s="218"/>
      <c r="K226" s="218"/>
      <c r="L226" s="218"/>
      <c r="M226" s="218"/>
      <c r="N226" s="218"/>
      <c r="O226" s="218"/>
      <c r="P226" s="218"/>
      <c r="Q226" s="218"/>
      <c r="R226" s="218"/>
      <c r="S226" s="218"/>
      <c r="T226" s="218"/>
      <c r="U226" s="218"/>
      <c r="V226" s="218"/>
      <c r="W226" s="218"/>
      <c r="X226" s="218"/>
      <c r="Y226" s="218"/>
      <c r="Z226" s="218"/>
      <c r="AA226" s="218"/>
      <c r="AB226" s="218"/>
      <c r="AC226" s="218"/>
      <c r="AD226" s="218"/>
      <c r="AE226" s="218"/>
      <c r="AF226" s="218"/>
      <c r="AG226" s="218"/>
      <c r="AH226" s="218"/>
      <c r="AI226" s="218"/>
      <c r="AJ226" s="218"/>
      <c r="AK226" s="218"/>
      <c r="AL226" s="218"/>
      <c r="AM226" s="218"/>
      <c r="AN226" s="218"/>
      <c r="AO226" s="218"/>
      <c r="AP226" s="218"/>
      <c r="AQ226"/>
      <c r="AR226"/>
      <c r="AS226"/>
      <c r="AT226"/>
      <c r="AU226"/>
      <c r="AV226"/>
      <c r="AW226"/>
      <c r="AX226"/>
      <c r="AY226"/>
      <c r="AZ226"/>
      <c r="BA226"/>
      <c r="BB226"/>
      <c r="BC226"/>
      <c r="BD226"/>
      <c r="BE226"/>
      <c r="BF226"/>
      <c r="BG226"/>
      <c r="BH226"/>
      <c r="BI226"/>
    </row>
    <row r="227" spans="2:61" x14ac:dyDescent="0.35">
      <c r="B227" s="480"/>
      <c r="C227" s="480"/>
      <c r="D227" s="48"/>
      <c r="E227" s="49"/>
      <c r="F227" s="530"/>
      <c r="G227" s="218"/>
      <c r="H227" s="218"/>
      <c r="I227" s="218"/>
      <c r="J227" s="218"/>
      <c r="K227" s="218"/>
      <c r="L227" s="218"/>
      <c r="M227" s="218"/>
      <c r="N227" s="218"/>
      <c r="O227" s="218"/>
      <c r="P227" s="218"/>
      <c r="Q227" s="218"/>
      <c r="R227" s="218"/>
      <c r="S227" s="218"/>
      <c r="T227" s="218"/>
      <c r="U227" s="218"/>
      <c r="V227" s="218"/>
      <c r="W227" s="218"/>
      <c r="X227" s="218"/>
      <c r="Y227" s="218"/>
      <c r="Z227" s="218"/>
      <c r="AA227" s="218"/>
      <c r="AB227" s="218"/>
      <c r="AC227" s="218"/>
      <c r="AD227" s="218"/>
      <c r="AE227" s="218"/>
      <c r="AF227" s="218"/>
      <c r="AG227" s="218"/>
      <c r="AH227" s="218"/>
      <c r="AI227" s="218"/>
      <c r="AJ227" s="218"/>
      <c r="AK227" s="218"/>
      <c r="AL227" s="218"/>
      <c r="AM227" s="218"/>
      <c r="AN227" s="218"/>
      <c r="AO227" s="218"/>
      <c r="AP227" s="218"/>
      <c r="AQ227"/>
      <c r="AR227"/>
      <c r="AS227"/>
      <c r="AT227"/>
      <c r="AU227"/>
      <c r="AV227"/>
      <c r="AW227"/>
      <c r="AX227"/>
      <c r="AY227"/>
      <c r="AZ227"/>
      <c r="BA227"/>
      <c r="BB227"/>
      <c r="BC227"/>
      <c r="BD227"/>
      <c r="BE227"/>
      <c r="BF227"/>
      <c r="BG227"/>
      <c r="BH227"/>
      <c r="BI227"/>
    </row>
    <row r="228" spans="2:61" x14ac:dyDescent="0.35">
      <c r="B228" s="480"/>
      <c r="C228" s="480"/>
      <c r="D228" s="48"/>
      <c r="E228" s="49"/>
      <c r="F228" s="530"/>
      <c r="G228" s="218"/>
      <c r="H228" s="218"/>
      <c r="I228" s="218"/>
      <c r="J228" s="218"/>
      <c r="K228" s="218"/>
      <c r="L228" s="218"/>
      <c r="M228" s="218"/>
      <c r="N228" s="218"/>
      <c r="O228" s="218"/>
      <c r="P228" s="218"/>
      <c r="Q228" s="218"/>
      <c r="R228" s="218"/>
      <c r="S228" s="218"/>
      <c r="T228" s="218"/>
      <c r="U228" s="218"/>
      <c r="V228" s="218"/>
      <c r="W228" s="218"/>
      <c r="X228" s="218"/>
      <c r="Y228" s="218"/>
      <c r="Z228" s="218"/>
      <c r="AA228" s="218"/>
      <c r="AB228" s="218"/>
      <c r="AC228" s="218"/>
      <c r="AD228" s="218"/>
      <c r="AE228" s="218"/>
      <c r="AF228" s="218"/>
      <c r="AG228" s="218"/>
      <c r="AH228" s="218"/>
      <c r="AI228" s="218"/>
      <c r="AJ228" s="218"/>
      <c r="AK228" s="218"/>
      <c r="AL228" s="218"/>
      <c r="AM228" s="218"/>
      <c r="AN228" s="218"/>
      <c r="AO228" s="218"/>
      <c r="AP228" s="218"/>
      <c r="AQ228"/>
      <c r="AR228"/>
      <c r="AS228"/>
      <c r="AT228"/>
      <c r="AU228"/>
      <c r="AV228"/>
      <c r="AW228"/>
      <c r="AX228"/>
      <c r="AY228"/>
      <c r="AZ228"/>
      <c r="BA228"/>
      <c r="BB228"/>
      <c r="BC228"/>
      <c r="BD228"/>
      <c r="BE228"/>
      <c r="BF228"/>
      <c r="BG228"/>
      <c r="BH228"/>
      <c r="BI228"/>
    </row>
    <row r="229" spans="2:61" x14ac:dyDescent="0.35">
      <c r="B229" s="480"/>
      <c r="C229" s="480"/>
      <c r="D229" s="48"/>
      <c r="E229" s="49"/>
      <c r="F229" s="530"/>
      <c r="G229" s="218"/>
      <c r="H229" s="218"/>
      <c r="I229" s="218"/>
      <c r="J229" s="218"/>
      <c r="K229" s="218"/>
      <c r="L229" s="218"/>
      <c r="M229" s="218"/>
      <c r="N229" s="218"/>
      <c r="O229" s="218"/>
      <c r="P229" s="218"/>
      <c r="Q229" s="218"/>
      <c r="R229" s="218"/>
      <c r="S229" s="218"/>
      <c r="T229" s="218"/>
      <c r="U229" s="218"/>
      <c r="V229" s="218"/>
      <c r="W229" s="218"/>
      <c r="X229" s="218"/>
      <c r="Y229" s="218"/>
      <c r="Z229" s="218"/>
      <c r="AA229" s="218"/>
      <c r="AB229" s="218"/>
      <c r="AC229" s="218"/>
      <c r="AD229" s="218"/>
      <c r="AE229" s="218"/>
      <c r="AF229" s="218"/>
      <c r="AG229" s="218"/>
      <c r="AH229" s="218"/>
      <c r="AI229" s="218"/>
      <c r="AJ229" s="218"/>
      <c r="AK229" s="218"/>
      <c r="AL229" s="218"/>
      <c r="AM229" s="218"/>
      <c r="AN229" s="218"/>
      <c r="AO229" s="218"/>
      <c r="AP229" s="218"/>
      <c r="AQ229"/>
      <c r="AR229"/>
      <c r="AS229"/>
      <c r="AT229"/>
      <c r="AU229"/>
      <c r="AV229"/>
      <c r="AW229"/>
      <c r="AX229"/>
      <c r="AY229"/>
      <c r="AZ229"/>
      <c r="BA229"/>
      <c r="BB229"/>
      <c r="BC229"/>
      <c r="BD229"/>
      <c r="BE229"/>
      <c r="BF229"/>
      <c r="BG229"/>
      <c r="BH229"/>
      <c r="BI229"/>
    </row>
    <row r="230" spans="2:61" x14ac:dyDescent="0.35">
      <c r="B230" s="480"/>
      <c r="C230" s="480"/>
      <c r="D230" s="48"/>
      <c r="E230" s="49"/>
      <c r="F230" s="530"/>
      <c r="G230" s="218"/>
      <c r="H230" s="218"/>
      <c r="I230" s="218"/>
      <c r="J230" s="218"/>
      <c r="K230" s="218"/>
      <c r="L230" s="218"/>
      <c r="M230" s="218"/>
      <c r="N230" s="218"/>
      <c r="O230" s="218"/>
      <c r="P230" s="218"/>
      <c r="Q230" s="218"/>
      <c r="R230" s="218"/>
      <c r="S230" s="218"/>
      <c r="T230" s="218"/>
      <c r="U230" s="218"/>
      <c r="V230" s="218"/>
      <c r="W230" s="218"/>
      <c r="X230" s="218"/>
      <c r="Y230" s="218"/>
      <c r="Z230" s="218"/>
      <c r="AA230" s="218"/>
      <c r="AB230" s="218"/>
      <c r="AC230" s="218"/>
      <c r="AD230" s="218"/>
      <c r="AE230" s="218"/>
      <c r="AF230" s="218"/>
      <c r="AG230" s="218"/>
      <c r="AH230" s="218"/>
      <c r="AI230" s="218"/>
      <c r="AJ230" s="218"/>
      <c r="AK230" s="218"/>
      <c r="AL230" s="218"/>
      <c r="AM230" s="218"/>
      <c r="AN230" s="218"/>
      <c r="AO230" s="218"/>
      <c r="AP230" s="218"/>
      <c r="AQ230"/>
      <c r="AR230"/>
      <c r="AS230"/>
      <c r="AT230"/>
      <c r="AU230"/>
      <c r="AV230"/>
      <c r="AW230"/>
      <c r="AX230"/>
      <c r="AY230"/>
      <c r="AZ230"/>
      <c r="BA230"/>
      <c r="BB230"/>
      <c r="BC230"/>
      <c r="BD230"/>
      <c r="BE230"/>
      <c r="BF230"/>
      <c r="BG230"/>
      <c r="BH230"/>
      <c r="BI230"/>
    </row>
    <row r="231" spans="2:61" x14ac:dyDescent="0.35">
      <c r="B231" s="480"/>
      <c r="C231" s="480"/>
      <c r="D231" s="48"/>
      <c r="E231" s="49"/>
      <c r="F231" s="530"/>
      <c r="G231" s="218"/>
      <c r="H231" s="218"/>
      <c r="I231" s="218"/>
      <c r="J231" s="218"/>
      <c r="K231" s="218"/>
      <c r="L231" s="218"/>
      <c r="M231" s="218"/>
      <c r="N231" s="218"/>
      <c r="O231" s="218"/>
      <c r="P231" s="218"/>
      <c r="Q231" s="218"/>
      <c r="R231" s="218"/>
      <c r="S231" s="218"/>
      <c r="T231" s="218"/>
      <c r="U231" s="218"/>
      <c r="V231" s="218"/>
      <c r="W231" s="218"/>
      <c r="X231" s="218"/>
      <c r="Y231" s="218"/>
      <c r="Z231" s="218"/>
      <c r="AA231" s="218"/>
      <c r="AB231" s="218"/>
      <c r="AC231" s="218"/>
      <c r="AD231" s="218"/>
      <c r="AE231" s="218"/>
      <c r="AF231" s="218"/>
      <c r="AG231" s="218"/>
      <c r="AH231" s="218"/>
      <c r="AI231" s="218"/>
      <c r="AJ231" s="218"/>
      <c r="AK231" s="218"/>
      <c r="AL231" s="218"/>
      <c r="AM231" s="218"/>
      <c r="AN231" s="218"/>
      <c r="AO231" s="218"/>
      <c r="AP231" s="218"/>
      <c r="AQ231"/>
      <c r="AR231"/>
      <c r="AS231"/>
      <c r="AT231"/>
      <c r="AU231"/>
      <c r="AV231"/>
      <c r="AW231"/>
      <c r="AX231"/>
      <c r="AY231"/>
      <c r="AZ231"/>
      <c r="BA231"/>
      <c r="BB231"/>
      <c r="BC231"/>
      <c r="BD231"/>
      <c r="BE231"/>
      <c r="BF231"/>
      <c r="BG231"/>
      <c r="BH231"/>
      <c r="BI231"/>
    </row>
    <row r="232" spans="2:61" x14ac:dyDescent="0.35">
      <c r="B232" s="480"/>
      <c r="C232" s="480"/>
      <c r="D232" s="48"/>
      <c r="E232" s="49"/>
      <c r="F232" s="530"/>
      <c r="G232" s="218"/>
      <c r="H232" s="218"/>
      <c r="I232" s="218"/>
      <c r="J232" s="218"/>
      <c r="K232" s="218"/>
      <c r="L232" s="218"/>
      <c r="M232" s="218"/>
      <c r="N232" s="218"/>
      <c r="O232" s="218"/>
      <c r="P232" s="218"/>
      <c r="Q232" s="218"/>
      <c r="R232" s="218"/>
      <c r="S232" s="218"/>
      <c r="T232" s="218"/>
      <c r="U232" s="218"/>
      <c r="V232" s="218"/>
      <c r="W232" s="218"/>
      <c r="X232" s="218"/>
      <c r="Y232" s="218"/>
      <c r="Z232" s="218"/>
      <c r="AA232" s="218"/>
      <c r="AB232" s="218"/>
      <c r="AC232" s="218"/>
      <c r="AD232" s="218"/>
      <c r="AE232" s="218"/>
      <c r="AF232" s="218"/>
      <c r="AG232" s="218"/>
      <c r="AH232" s="218"/>
      <c r="AI232" s="218"/>
      <c r="AJ232" s="218"/>
      <c r="AK232" s="218"/>
      <c r="AL232" s="218"/>
      <c r="AM232" s="218"/>
      <c r="AN232" s="218"/>
      <c r="AO232" s="218"/>
      <c r="AP232" s="218"/>
      <c r="AQ232"/>
      <c r="AR232"/>
      <c r="AS232"/>
      <c r="AT232"/>
      <c r="AU232"/>
      <c r="AV232"/>
      <c r="AW232"/>
      <c r="AX232"/>
      <c r="AY232"/>
      <c r="AZ232"/>
      <c r="BA232"/>
      <c r="BB232"/>
      <c r="BC232"/>
      <c r="BD232"/>
      <c r="BE232"/>
      <c r="BF232"/>
      <c r="BG232"/>
      <c r="BH232"/>
      <c r="BI232"/>
    </row>
    <row r="233" spans="2:61" x14ac:dyDescent="0.35">
      <c r="B233" s="480"/>
      <c r="C233" s="480"/>
      <c r="D233" s="48"/>
      <c r="G233" s="218"/>
      <c r="H233" s="218"/>
      <c r="I233" s="218"/>
      <c r="J233" s="218"/>
      <c r="K233" s="218"/>
      <c r="L233" s="218"/>
      <c r="M233" s="218"/>
      <c r="N233" s="218"/>
      <c r="O233" s="218"/>
      <c r="P233" s="218"/>
      <c r="Q233" s="218"/>
      <c r="R233" s="218"/>
      <c r="S233" s="218"/>
      <c r="T233" s="218"/>
      <c r="U233" s="218"/>
      <c r="V233" s="218"/>
      <c r="W233" s="218"/>
      <c r="X233" s="218"/>
      <c r="Y233" s="218"/>
      <c r="Z233" s="218"/>
      <c r="AA233" s="218"/>
      <c r="AB233" s="218"/>
      <c r="AC233" s="218"/>
      <c r="AD233" s="218"/>
      <c r="AE233" s="218"/>
      <c r="AF233" s="218"/>
      <c r="AG233" s="218"/>
      <c r="AH233" s="218"/>
      <c r="AI233" s="218"/>
      <c r="AJ233" s="218"/>
      <c r="AK233" s="218"/>
      <c r="AL233" s="218"/>
      <c r="AM233" s="218"/>
      <c r="AN233" s="218"/>
      <c r="AO233" s="218"/>
      <c r="AP233" s="218"/>
      <c r="AQ233"/>
      <c r="AR233"/>
      <c r="AS233"/>
      <c r="AT233"/>
      <c r="AU233"/>
      <c r="AV233"/>
      <c r="AW233"/>
      <c r="AX233"/>
      <c r="AY233"/>
      <c r="AZ233"/>
      <c r="BA233"/>
      <c r="BB233"/>
      <c r="BC233"/>
      <c r="BD233"/>
      <c r="BE233"/>
      <c r="BF233"/>
      <c r="BG233"/>
      <c r="BH233"/>
      <c r="BI233"/>
    </row>
  </sheetData>
  <sheetProtection algorithmName="SHA-512" hashValue="zYDydVDraa/sEpd/0GomiNZ/HvPkPs2AXjJEakTURVMrYwC4urUjLxXmyQpAOWXax1XgZHxMkLXppShenRBOgQ==" saltValue="9yug7zzq9CXYpem9lSqmAA==" spinCount="100000" sheet="1" selectLockedCells="1"/>
  <phoneticPr fontId="53" type="noConversion"/>
  <dataValidations count="6">
    <dataValidation type="decimal" allowBlank="1" showInputMessage="1" showErrorMessage="1" errorTitle="PAS UW ANTWOORD AAN" error="VOER EEN GETAL TUSSEN 0 EN 100 IN" sqref="E121">
      <formula1>0</formula1>
      <formula2>1</formula2>
    </dataValidation>
    <dataValidation type="list" allowBlank="1" showInputMessage="1" showErrorMessage="1" errorTitle="PAS UW ANTWOORD AAN" error="KLIK OP ANNULEREN EN SELECTEER UW ANTWOORD" sqref="E153 E48 E159 E161 E163 E155">
      <formula1>$AA$1:$AA$2</formula1>
    </dataValidation>
    <dataValidation type="list" allowBlank="1" showInputMessage="1" showErrorMessage="1" errorTitle="PAS UW ANTWOORD AAN" error="KLIK OP ANNULEREN EN SELECTEER UW ANTWOORD" sqref="E135">
      <formula1>$AC$1:$AC$9</formula1>
    </dataValidation>
    <dataValidation type="list" allowBlank="1" showInputMessage="1" showErrorMessage="1" errorTitle="PAS UW ANTWOORD AAN" error="KLIK OP ANNULEREN EN SELECTEER UW ANTWOORD" sqref="E157">
      <formula1>$AF$1:$AF$8</formula1>
    </dataValidation>
    <dataValidation type="whole" allowBlank="1" showInputMessage="1" showErrorMessage="1" errorTitle="Helaas" error="De HHYFI verstrekt maar lening van maximaal EUR 3000,-" sqref="E96:E97 E80:E81 E84:E85 E89:E90">
      <formula1>0</formula1>
      <formula2>3000</formula2>
    </dataValidation>
    <dataValidation type="list" allowBlank="1" showInputMessage="1" showErrorMessage="1" errorTitle="PAS UW ANTWOORD AAN" error="KLIK OP ANNULEREN EN SELECTEER UW ANTWOORD" sqref="E10:E11">
      <formula1>$Z$1:$Z$9</formula1>
    </dataValidation>
  </dataValidations>
  <pageMargins left="0.7" right="0.7" top="0.75" bottom="0.75" header="0.3" footer="0.3"/>
  <pageSetup paperSize="9" scale="13"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41"/>
  <sheetViews>
    <sheetView topLeftCell="A22" workbookViewId="0">
      <selection activeCell="D39" sqref="D39"/>
    </sheetView>
  </sheetViews>
  <sheetFormatPr defaultRowHeight="14.5" x14ac:dyDescent="0.35"/>
  <cols>
    <col min="2" max="2" width="52.54296875" style="458" customWidth="1"/>
    <col min="3" max="3" width="10.6328125" customWidth="1"/>
    <col min="4" max="4" width="9.54296875" bestFit="1" customWidth="1"/>
  </cols>
  <sheetData>
    <row r="1" spans="1:17" s="380" customFormat="1" ht="26" x14ac:dyDescent="0.6">
      <c r="A1" s="378"/>
      <c r="B1" s="383" t="s">
        <v>337</v>
      </c>
      <c r="C1" s="379"/>
      <c r="D1" s="379"/>
      <c r="G1" s="385"/>
      <c r="H1" s="382"/>
      <c r="I1" s="383"/>
      <c r="J1" s="383"/>
      <c r="K1" s="384"/>
      <c r="L1" s="378"/>
      <c r="M1" s="378"/>
      <c r="N1" s="378"/>
      <c r="O1" s="378"/>
      <c r="P1" s="378"/>
      <c r="Q1" s="378"/>
    </row>
    <row r="2" spans="1:17" s="95" customFormat="1" ht="26.25" customHeight="1" x14ac:dyDescent="0.35">
      <c r="A2" s="94"/>
      <c r="B2" s="457"/>
      <c r="C2" s="94"/>
      <c r="D2" s="96"/>
      <c r="F2" s="94"/>
      <c r="G2" s="258" t="s">
        <v>212</v>
      </c>
      <c r="H2" s="94"/>
      <c r="I2" s="381" t="str">
        <f>+'Data set'!$E$2</f>
        <v>……</v>
      </c>
      <c r="J2" s="94"/>
      <c r="K2" s="94"/>
      <c r="L2" s="668" t="s">
        <v>211</v>
      </c>
      <c r="M2" s="668"/>
      <c r="N2" s="256" t="str">
        <f>'Data set'!E3</f>
        <v>……</v>
      </c>
      <c r="O2" s="94"/>
      <c r="P2" s="94"/>
      <c r="Q2" s="94"/>
    </row>
    <row r="3" spans="1:17" ht="15" thickBot="1" x14ac:dyDescent="0.4">
      <c r="C3" t="s">
        <v>324</v>
      </c>
      <c r="D3" s="98">
        <v>1</v>
      </c>
      <c r="E3" s="98">
        <v>2</v>
      </c>
      <c r="F3" s="98">
        <v>3</v>
      </c>
      <c r="G3" s="98">
        <v>4</v>
      </c>
      <c r="H3" s="98">
        <v>5</v>
      </c>
      <c r="I3" s="98">
        <v>6</v>
      </c>
      <c r="J3" s="98">
        <v>7</v>
      </c>
      <c r="K3" s="98">
        <v>8</v>
      </c>
      <c r="L3" s="98">
        <v>9</v>
      </c>
      <c r="M3" s="98">
        <v>10</v>
      </c>
      <c r="N3" s="98">
        <v>11</v>
      </c>
      <c r="O3" s="98">
        <v>12</v>
      </c>
      <c r="P3" s="98" t="s">
        <v>325</v>
      </c>
    </row>
    <row r="4" spans="1:17" ht="30" thickTop="1" thickBot="1" x14ac:dyDescent="0.4">
      <c r="B4" s="454" t="s">
        <v>320</v>
      </c>
      <c r="C4" s="327">
        <f>+'Data set'!E78</f>
        <v>2000</v>
      </c>
      <c r="D4" s="327">
        <f>+C4</f>
        <v>2000</v>
      </c>
      <c r="E4" s="327">
        <f t="shared" ref="E4:O4" si="0">+D4-D5</f>
        <v>2000</v>
      </c>
      <c r="F4" s="327">
        <f t="shared" si="0"/>
        <v>2000</v>
      </c>
      <c r="G4" s="327">
        <f t="shared" si="0"/>
        <v>2000</v>
      </c>
      <c r="H4" s="327">
        <f t="shared" si="0"/>
        <v>2000</v>
      </c>
      <c r="I4" s="327">
        <f t="shared" si="0"/>
        <v>2000</v>
      </c>
      <c r="J4" s="327">
        <f t="shared" si="0"/>
        <v>2000</v>
      </c>
      <c r="K4" s="327">
        <f t="shared" si="0"/>
        <v>1933.3333333333333</v>
      </c>
      <c r="L4" s="327">
        <f t="shared" si="0"/>
        <v>1866.6666666666665</v>
      </c>
      <c r="M4" s="327">
        <f t="shared" si="0"/>
        <v>1799.9999999999998</v>
      </c>
      <c r="N4" s="327">
        <f t="shared" si="0"/>
        <v>1733.333333333333</v>
      </c>
      <c r="O4" s="327">
        <f t="shared" si="0"/>
        <v>1666.6666666666663</v>
      </c>
      <c r="P4" s="321"/>
    </row>
    <row r="5" spans="1:17" ht="31.25" customHeight="1" thickTop="1" thickBot="1" x14ac:dyDescent="0.4">
      <c r="B5" s="455" t="s">
        <v>304</v>
      </c>
      <c r="C5" s="297"/>
      <c r="D5" s="329" t="str">
        <f>IF(-'Data set'!$E$80+'Financing analysis'!D3&gt;0,+'Financing analysis'!$C$4/(+'Data set'!$E$79-'Data set'!$E$80), "0")</f>
        <v>0</v>
      </c>
      <c r="E5" s="329" t="str">
        <f>IF(-'Data set'!$E$80+'Financing analysis'!E3&gt;0,+'Financing analysis'!$C$4/(+'Data set'!$E$79-'Data set'!$E$80), "0")</f>
        <v>0</v>
      </c>
      <c r="F5" s="329" t="str">
        <f>IF(-'Data set'!$E$80+'Financing analysis'!F3&gt;0,+'Financing analysis'!$C$4/(+'Data set'!$E$79-'Data set'!$E$80), "0")</f>
        <v>0</v>
      </c>
      <c r="G5" s="329" t="str">
        <f>IF(-'Data set'!$E$80+'Financing analysis'!G3&gt;0,+'Financing analysis'!$C$4/(+'Data set'!$E$79-'Data set'!$E$80), "0")</f>
        <v>0</v>
      </c>
      <c r="H5" s="329" t="str">
        <f>IF(-'Data set'!$E$80+'Financing analysis'!H3&gt;0,+'Financing analysis'!$C$4/(+'Data set'!$E$79-'Data set'!$E$80), "0")</f>
        <v>0</v>
      </c>
      <c r="I5" s="329" t="str">
        <f>IF(-'Data set'!$E$80+'Financing analysis'!I3&gt;0,+'Financing analysis'!$C$4/(+'Data set'!$E$79-'Data set'!$E$80), "0")</f>
        <v>0</v>
      </c>
      <c r="J5" s="329">
        <f>IF(-'Data set'!$E$80+'Financing analysis'!J3&gt;0,+'Financing analysis'!$C$4/(+'Data set'!$E$79-'Data set'!$E$80), "0")</f>
        <v>66.666666666666671</v>
      </c>
      <c r="K5" s="329">
        <f>IF(-'Data set'!$E$80+'Financing analysis'!K3&gt;0,+'Financing analysis'!$C$4/(+'Data set'!$E$79-'Data set'!$E$80), "0")</f>
        <v>66.666666666666671</v>
      </c>
      <c r="L5" s="329">
        <f>IF(-'Data set'!$E$80+'Financing analysis'!L3&gt;0,+'Financing analysis'!$C$4/(+'Data set'!$E$79-'Data set'!$E$80), "0")</f>
        <v>66.666666666666671</v>
      </c>
      <c r="M5" s="329">
        <f>IF(-'Data set'!$E$80+'Financing analysis'!M3&gt;0,+'Financing analysis'!$C$4/(+'Data set'!$E$79-'Data set'!$E$80), "0")</f>
        <v>66.666666666666671</v>
      </c>
      <c r="N5" s="329">
        <f>IF(-'Data set'!$E$80+'Financing analysis'!N3&gt;0,+'Financing analysis'!$C$4/(+'Data set'!$E$79-'Data set'!$E$80), "0")</f>
        <v>66.666666666666671</v>
      </c>
      <c r="O5" s="329">
        <f>IF(-'Data set'!$E$80+'Financing analysis'!O3&gt;0,+'Financing analysis'!$C$4/(+'Data set'!$E$79-'Data set'!$E$80), "0")</f>
        <v>66.666666666666671</v>
      </c>
      <c r="P5" s="330">
        <f>SUM(E5:O5)</f>
        <v>400.00000000000006</v>
      </c>
    </row>
    <row r="6" spans="1:17" ht="30" thickTop="1" thickBot="1" x14ac:dyDescent="0.4">
      <c r="B6" s="456" t="s">
        <v>306</v>
      </c>
      <c r="C6" s="331">
        <f>+'Data set'!E81</f>
        <v>0.1</v>
      </c>
      <c r="D6" s="327"/>
      <c r="E6" s="327">
        <f t="shared" ref="E6:O6" si="1">+D4*$C$6/12</f>
        <v>16.666666666666668</v>
      </c>
      <c r="F6" s="327">
        <f t="shared" si="1"/>
        <v>16.666666666666668</v>
      </c>
      <c r="G6" s="327">
        <f t="shared" si="1"/>
        <v>16.666666666666668</v>
      </c>
      <c r="H6" s="327">
        <f t="shared" si="1"/>
        <v>16.666666666666668</v>
      </c>
      <c r="I6" s="327">
        <f t="shared" si="1"/>
        <v>16.666666666666668</v>
      </c>
      <c r="J6" s="327">
        <f t="shared" si="1"/>
        <v>16.666666666666668</v>
      </c>
      <c r="K6" s="327">
        <f t="shared" si="1"/>
        <v>16.666666666666668</v>
      </c>
      <c r="L6" s="327">
        <f t="shared" si="1"/>
        <v>16.111111111111111</v>
      </c>
      <c r="M6" s="327">
        <f t="shared" si="1"/>
        <v>15.555555555555555</v>
      </c>
      <c r="N6" s="327">
        <f t="shared" si="1"/>
        <v>15</v>
      </c>
      <c r="O6" s="327">
        <f t="shared" si="1"/>
        <v>14.444444444444443</v>
      </c>
      <c r="P6" s="328">
        <f>SUM(C6:O6)</f>
        <v>177.87777777777779</v>
      </c>
    </row>
    <row r="7" spans="1:17" ht="15.5" thickTop="1" thickBot="1" x14ac:dyDescent="0.4">
      <c r="B7" s="456"/>
      <c r="C7" s="331"/>
      <c r="D7" s="327"/>
      <c r="E7" s="327"/>
      <c r="F7" s="327"/>
      <c r="G7" s="327"/>
      <c r="H7" s="327"/>
      <c r="I7" s="327"/>
      <c r="J7" s="327"/>
      <c r="K7" s="327"/>
      <c r="L7" s="327"/>
      <c r="M7" s="327"/>
      <c r="N7" s="327"/>
      <c r="O7" s="327"/>
      <c r="P7" s="328"/>
    </row>
    <row r="8" spans="1:17" ht="30" thickTop="1" thickBot="1" x14ac:dyDescent="0.4">
      <c r="B8" s="454" t="s">
        <v>318</v>
      </c>
      <c r="C8" s="327">
        <f>+'Data set'!E82</f>
        <v>1000</v>
      </c>
      <c r="D8" s="327">
        <f>+C8</f>
        <v>1000</v>
      </c>
      <c r="E8" s="327">
        <f t="shared" ref="E8:O8" si="2">+D8-D9</f>
        <v>1000</v>
      </c>
      <c r="F8" s="327">
        <f t="shared" si="2"/>
        <v>1000</v>
      </c>
      <c r="G8" s="327">
        <f t="shared" si="2"/>
        <v>1000</v>
      </c>
      <c r="H8" s="327">
        <f t="shared" si="2"/>
        <v>1000</v>
      </c>
      <c r="I8" s="327">
        <f t="shared" si="2"/>
        <v>1000</v>
      </c>
      <c r="J8" s="327">
        <f t="shared" si="2"/>
        <v>1000</v>
      </c>
      <c r="K8" s="327">
        <f t="shared" si="2"/>
        <v>1000</v>
      </c>
      <c r="L8" s="327">
        <f t="shared" si="2"/>
        <v>1000</v>
      </c>
      <c r="M8" s="327">
        <f t="shared" si="2"/>
        <v>964.28571428571433</v>
      </c>
      <c r="N8" s="327">
        <f t="shared" si="2"/>
        <v>928.57142857142867</v>
      </c>
      <c r="O8" s="327">
        <f t="shared" si="2"/>
        <v>892.857142857143</v>
      </c>
      <c r="P8" s="321"/>
    </row>
    <row r="9" spans="1:17" ht="15.5" thickTop="1" thickBot="1" x14ac:dyDescent="0.4">
      <c r="B9" s="455" t="s">
        <v>307</v>
      </c>
      <c r="C9" s="297"/>
      <c r="D9" s="329" t="str">
        <f>IF(-'Data set'!$E$84+'Financing analysis'!D3&gt;0,+'Financing analysis'!$C$8/(+'Data set'!$E$83-'Data set'!$E$84), "0")</f>
        <v>0</v>
      </c>
      <c r="E9" s="329" t="str">
        <f>IF(-'Data set'!$E$84+'Financing analysis'!E3&gt;0,+'Financing analysis'!$C$8/(+'Data set'!$E$83-'Data set'!$E$84), "0")</f>
        <v>0</v>
      </c>
      <c r="F9" s="329" t="str">
        <f>IF(-'Data set'!$E$84+'Financing analysis'!F3&gt;0,+'Financing analysis'!$C$8/(+'Data set'!$E$83-'Data set'!$E$84), "0")</f>
        <v>0</v>
      </c>
      <c r="G9" s="329" t="str">
        <f>IF(-'Data set'!$E$84+'Financing analysis'!G3&gt;0,+'Financing analysis'!$C$8/(+'Data set'!$E$83-'Data set'!$E$84), "0")</f>
        <v>0</v>
      </c>
      <c r="H9" s="329" t="str">
        <f>IF(-'Data set'!$E$84+'Financing analysis'!H3&gt;0,+'Financing analysis'!$C$8/(+'Data set'!$E$83-'Data set'!$E$84), "0")</f>
        <v>0</v>
      </c>
      <c r="I9" s="329" t="str">
        <f>IF(-'Data set'!$E$84+'Financing analysis'!I3&gt;0,+'Financing analysis'!$C$8/(+'Data set'!$E$83-'Data set'!$E$84), "0")</f>
        <v>0</v>
      </c>
      <c r="J9" s="329" t="str">
        <f>IF(-'Data set'!$E$84+'Financing analysis'!J3&gt;0,+'Financing analysis'!$C$8/(+'Data set'!$E$83-'Data set'!$E$84), "0")</f>
        <v>0</v>
      </c>
      <c r="K9" s="329" t="str">
        <f>IF(-'Data set'!$E$84+'Financing analysis'!K3&gt;0,+'Financing analysis'!$C$8/(+'Data set'!$E$83-'Data set'!$E$84), "0")</f>
        <v>0</v>
      </c>
      <c r="L9" s="329">
        <f>IF(-'Data set'!$E$84+'Financing analysis'!L3&gt;0,+'Financing analysis'!$C$8/(+'Data set'!$E$83-'Data set'!$E$84), "0")</f>
        <v>35.714285714285715</v>
      </c>
      <c r="M9" s="329">
        <f>IF(-'Data set'!$E$84+'Financing analysis'!M3&gt;0,+'Financing analysis'!$C$8/(+'Data set'!$E$83-'Data set'!$E$84), "0")</f>
        <v>35.714285714285715</v>
      </c>
      <c r="N9" s="329">
        <f>IF(-'Data set'!$E$84+'Financing analysis'!N3&gt;0,+'Financing analysis'!$C$8/(+'Data set'!$E$83-'Data set'!$E$84), "0")</f>
        <v>35.714285714285715</v>
      </c>
      <c r="O9" s="329">
        <f>IF(-'Data set'!$E$84+'Financing analysis'!O3&gt;0,+'Financing analysis'!$C$8/(+'Data set'!$E$83-'Data set'!$E$84), "0")</f>
        <v>35.714285714285715</v>
      </c>
      <c r="P9" s="330">
        <f>SUM(E9:O9)</f>
        <v>142.85714285714286</v>
      </c>
    </row>
    <row r="10" spans="1:17" ht="15.5" thickTop="1" thickBot="1" x14ac:dyDescent="0.4">
      <c r="B10" s="456" t="s">
        <v>308</v>
      </c>
      <c r="C10" s="331">
        <f>+'Data set'!E85</f>
        <v>0.1</v>
      </c>
      <c r="D10" s="327"/>
      <c r="E10" s="327">
        <f>+D8*$C$10/12</f>
        <v>8.3333333333333339</v>
      </c>
      <c r="F10" s="327">
        <f t="shared" ref="F10:O10" si="3">+E8*$C$10/12</f>
        <v>8.3333333333333339</v>
      </c>
      <c r="G10" s="327">
        <f t="shared" si="3"/>
        <v>8.3333333333333339</v>
      </c>
      <c r="H10" s="327">
        <f t="shared" si="3"/>
        <v>8.3333333333333339</v>
      </c>
      <c r="I10" s="327">
        <f t="shared" si="3"/>
        <v>8.3333333333333339</v>
      </c>
      <c r="J10" s="327">
        <f t="shared" si="3"/>
        <v>8.3333333333333339</v>
      </c>
      <c r="K10" s="327">
        <f t="shared" si="3"/>
        <v>8.3333333333333339</v>
      </c>
      <c r="L10" s="327">
        <f t="shared" si="3"/>
        <v>8.3333333333333339</v>
      </c>
      <c r="M10" s="327">
        <f t="shared" si="3"/>
        <v>8.3333333333333339</v>
      </c>
      <c r="N10" s="327">
        <f t="shared" si="3"/>
        <v>8.0357142857142865</v>
      </c>
      <c r="O10" s="327">
        <f t="shared" si="3"/>
        <v>7.7380952380952399</v>
      </c>
      <c r="P10" s="328">
        <f>SUM(C10:O10)</f>
        <v>90.873809523809541</v>
      </c>
    </row>
    <row r="11" spans="1:17" ht="15.5" thickTop="1" thickBot="1" x14ac:dyDescent="0.4">
      <c r="B11" s="456"/>
      <c r="C11" s="331"/>
      <c r="D11" s="327"/>
      <c r="E11" s="327"/>
      <c r="F11" s="327"/>
      <c r="G11" s="327"/>
      <c r="H11" s="327"/>
      <c r="I11" s="327"/>
      <c r="J11" s="327"/>
      <c r="K11" s="327"/>
      <c r="L11" s="327"/>
      <c r="M11" s="327"/>
      <c r="N11" s="327"/>
      <c r="O11" s="327"/>
      <c r="P11" s="328"/>
    </row>
    <row r="12" spans="1:17" ht="30" thickTop="1" thickBot="1" x14ac:dyDescent="0.4">
      <c r="B12" s="454" t="s">
        <v>319</v>
      </c>
      <c r="C12" s="327">
        <f>+'Data set'!E86</f>
        <v>0</v>
      </c>
      <c r="D12" s="327">
        <f>+C12</f>
        <v>0</v>
      </c>
      <c r="E12" s="327">
        <f t="shared" ref="E12:O12" si="4">+D12-D13</f>
        <v>0</v>
      </c>
      <c r="F12" s="327">
        <f t="shared" si="4"/>
        <v>0</v>
      </c>
      <c r="G12" s="327">
        <f t="shared" si="4"/>
        <v>0</v>
      </c>
      <c r="H12" s="327">
        <f t="shared" si="4"/>
        <v>0</v>
      </c>
      <c r="I12" s="327">
        <f t="shared" si="4"/>
        <v>0</v>
      </c>
      <c r="J12" s="327">
        <f t="shared" si="4"/>
        <v>0</v>
      </c>
      <c r="K12" s="327">
        <f t="shared" si="4"/>
        <v>0</v>
      </c>
      <c r="L12" s="327">
        <f t="shared" si="4"/>
        <v>0</v>
      </c>
      <c r="M12" s="327">
        <f t="shared" si="4"/>
        <v>0</v>
      </c>
      <c r="N12" s="327">
        <f t="shared" si="4"/>
        <v>0</v>
      </c>
      <c r="O12" s="327">
        <f t="shared" si="4"/>
        <v>0</v>
      </c>
      <c r="P12" s="321"/>
    </row>
    <row r="13" spans="1:17" ht="15.5" thickTop="1" thickBot="1" x14ac:dyDescent="0.4">
      <c r="B13" s="455" t="s">
        <v>309</v>
      </c>
      <c r="C13" s="297"/>
      <c r="D13" s="329" t="str">
        <f>IF(-'Data set'!$E$89+'Financing analysis'!D3&gt;0,+'Financing analysis'!$C$12/(+'Data set'!$E$88-'Data set'!$E$89), "0")</f>
        <v>0</v>
      </c>
      <c r="E13" s="329" t="str">
        <f>IF(-'Data set'!$E$89+'Financing analysis'!E3&gt;0,+'Financing analysis'!$C$12/(+'Data set'!$E$88-'Data set'!$E$89), "0")</f>
        <v>0</v>
      </c>
      <c r="F13" s="329" t="str">
        <f>IF(-'Data set'!$E$89+'Financing analysis'!F3&gt;0,+'Financing analysis'!$C$12/(+'Data set'!$E$88-'Data set'!$E$89), "0")</f>
        <v>0</v>
      </c>
      <c r="G13" s="329" t="str">
        <f>IF(-'Data set'!$E$89+'Financing analysis'!G3&gt;0,+'Financing analysis'!$C$12/(+'Data set'!$E$88-'Data set'!$E$89), "0")</f>
        <v>0</v>
      </c>
      <c r="H13" s="329" t="str">
        <f>IF(-'Data set'!$E$89+'Financing analysis'!H3&gt;0,+'Financing analysis'!$C$12/(+'Data set'!$E$88-'Data set'!$E$89), "0")</f>
        <v>0</v>
      </c>
      <c r="I13" s="329" t="str">
        <f>IF(-'Data set'!$E$89+'Financing analysis'!I3&gt;0,+'Financing analysis'!$C$12/(+'Data set'!$E$88-'Data set'!$E$89), "0")</f>
        <v>0</v>
      </c>
      <c r="J13" s="329" t="str">
        <f>IF(-'Data set'!$E$89+'Financing analysis'!J3&gt;0,+'Financing analysis'!$C$12/(+'Data set'!$E$88-'Data set'!$E$89), "0")</f>
        <v>0</v>
      </c>
      <c r="K13" s="329" t="str">
        <f>IF(-'Data set'!$E$89+'Financing analysis'!K3&gt;0,+'Financing analysis'!$C$12/(+'Data set'!$E$88-'Data set'!$E$89), "0")</f>
        <v>0</v>
      </c>
      <c r="L13" s="329" t="str">
        <f>IF(-'Data set'!$E$89+'Financing analysis'!L3&gt;0,+'Financing analysis'!$C$12/(+'Data set'!$E$88-'Data set'!$E$89), "0")</f>
        <v>0</v>
      </c>
      <c r="M13" s="329" t="str">
        <f>IF(-'Data set'!$E$89+'Financing analysis'!M3&gt;0,+'Financing analysis'!$C$12/(+'Data set'!$E$88-'Data set'!$E$89), "0")</f>
        <v>0</v>
      </c>
      <c r="N13" s="329">
        <f>IF(-'Data set'!$E$89+'Financing analysis'!N3&gt;0,+'Financing analysis'!$C$12/(+'Data set'!$E$88-'Data set'!$E$89), "0")</f>
        <v>0</v>
      </c>
      <c r="O13" s="329">
        <f>IF(-'Data set'!$E$89+'Financing analysis'!O3&gt;0,+'Financing analysis'!$C$12/(+'Data set'!$E$88-'Data set'!$E$89), "0")</f>
        <v>0</v>
      </c>
      <c r="P13" s="330">
        <f>SUM(E13:O13)</f>
        <v>0</v>
      </c>
    </row>
    <row r="14" spans="1:17" ht="30" thickTop="1" thickBot="1" x14ac:dyDescent="0.4">
      <c r="B14" s="456" t="s">
        <v>335</v>
      </c>
      <c r="C14" s="331">
        <f>+'Data set'!E90</f>
        <v>0.1</v>
      </c>
      <c r="D14" s="327"/>
      <c r="E14" s="327">
        <f>+D12*$C$14/12</f>
        <v>0</v>
      </c>
      <c r="F14" s="327">
        <f t="shared" ref="F14:O14" si="5">+E12*$C$14/12</f>
        <v>0</v>
      </c>
      <c r="G14" s="327">
        <f t="shared" si="5"/>
        <v>0</v>
      </c>
      <c r="H14" s="327">
        <f t="shared" si="5"/>
        <v>0</v>
      </c>
      <c r="I14" s="327">
        <f t="shared" si="5"/>
        <v>0</v>
      </c>
      <c r="J14" s="327">
        <f t="shared" si="5"/>
        <v>0</v>
      </c>
      <c r="K14" s="327">
        <f t="shared" si="5"/>
        <v>0</v>
      </c>
      <c r="L14" s="327">
        <f t="shared" si="5"/>
        <v>0</v>
      </c>
      <c r="M14" s="327">
        <f t="shared" si="5"/>
        <v>0</v>
      </c>
      <c r="N14" s="327">
        <f t="shared" si="5"/>
        <v>0</v>
      </c>
      <c r="O14" s="327">
        <f t="shared" si="5"/>
        <v>0</v>
      </c>
      <c r="P14" s="328">
        <f>SUM(C14:O14)</f>
        <v>0.1</v>
      </c>
    </row>
    <row r="15" spans="1:17" ht="15.5" thickTop="1" thickBot="1" x14ac:dyDescent="0.4"/>
    <row r="16" spans="1:17" s="438" customFormat="1" ht="30" thickTop="1" thickBot="1" x14ac:dyDescent="0.4">
      <c r="B16" s="459" t="s">
        <v>344</v>
      </c>
      <c r="C16" s="440"/>
      <c r="D16" s="441">
        <f>+D5+D6+D9+D10+D13+D14</f>
        <v>0</v>
      </c>
      <c r="E16" s="441">
        <f t="shared" ref="E16:O16" si="6">+E5+E6+E9+E10+E13+E14</f>
        <v>25</v>
      </c>
      <c r="F16" s="441">
        <f t="shared" si="6"/>
        <v>25</v>
      </c>
      <c r="G16" s="441">
        <f t="shared" si="6"/>
        <v>25</v>
      </c>
      <c r="H16" s="441">
        <f t="shared" si="6"/>
        <v>25</v>
      </c>
      <c r="I16" s="441">
        <f t="shared" si="6"/>
        <v>25</v>
      </c>
      <c r="J16" s="441">
        <f t="shared" si="6"/>
        <v>91.666666666666671</v>
      </c>
      <c r="K16" s="441">
        <f t="shared" si="6"/>
        <v>91.666666666666671</v>
      </c>
      <c r="L16" s="441">
        <f t="shared" si="6"/>
        <v>126.82539682539682</v>
      </c>
      <c r="M16" s="441">
        <f t="shared" si="6"/>
        <v>126.26984126984128</v>
      </c>
      <c r="N16" s="441">
        <f t="shared" si="6"/>
        <v>125.41666666666667</v>
      </c>
      <c r="O16" s="441">
        <f t="shared" si="6"/>
        <v>124.56349206349208</v>
      </c>
      <c r="P16" s="439">
        <f>SUM(C16:O16)</f>
        <v>811.40873015873012</v>
      </c>
    </row>
    <row r="17" spans="1:17" ht="15.5" thickTop="1" thickBot="1" x14ac:dyDescent="0.4"/>
    <row r="18" spans="1:17" ht="15.5" thickTop="1" thickBot="1" x14ac:dyDescent="0.4">
      <c r="B18" s="454" t="s">
        <v>321</v>
      </c>
      <c r="C18" s="327">
        <f>+'Data set'!F92</f>
        <v>10623.16246031746</v>
      </c>
      <c r="D18" s="327">
        <f>+C18-D19</f>
        <v>10623.16246031746</v>
      </c>
      <c r="E18" s="327">
        <f t="shared" ref="E18:O18" si="7">+D18-D19</f>
        <v>10623.16246031746</v>
      </c>
      <c r="F18" s="327">
        <f t="shared" si="7"/>
        <v>10623.16246031746</v>
      </c>
      <c r="G18" s="327">
        <f t="shared" si="7"/>
        <v>10623.16246031746</v>
      </c>
      <c r="H18" s="327">
        <f t="shared" si="7"/>
        <v>10623.16246031746</v>
      </c>
      <c r="I18" s="327">
        <f t="shared" si="7"/>
        <v>10623.16246031746</v>
      </c>
      <c r="J18" s="327">
        <f t="shared" si="7"/>
        <v>10623.16246031746</v>
      </c>
      <c r="K18" s="327">
        <f t="shared" si="7"/>
        <v>10623.16246031746</v>
      </c>
      <c r="L18" s="327">
        <f t="shared" si="7"/>
        <v>10623.16246031746</v>
      </c>
      <c r="M18" s="327">
        <f t="shared" si="7"/>
        <v>10243.763801020408</v>
      </c>
      <c r="N18" s="327">
        <f t="shared" si="7"/>
        <v>9864.3651417233559</v>
      </c>
      <c r="O18" s="327">
        <f t="shared" si="7"/>
        <v>9484.9664824263036</v>
      </c>
      <c r="P18" s="321"/>
    </row>
    <row r="19" spans="1:17" ht="15.5" thickTop="1" thickBot="1" x14ac:dyDescent="0.4">
      <c r="B19" s="455" t="s">
        <v>314</v>
      </c>
      <c r="C19" s="297"/>
      <c r="D19" s="329" t="str">
        <f>IF(-'Data set'!$E$96+'Financing analysis'!D3&gt;0,+'Financing analysis'!$C$18/(+'Data set'!$E$95-'Data set'!$E$96), "0")</f>
        <v>0</v>
      </c>
      <c r="E19" s="329" t="str">
        <f>IF(-'Data set'!$E$96+'Financing analysis'!E3&gt;0,+'Financing analysis'!$C$18/(+'Data set'!$E$95-'Data set'!$E$96), "0")</f>
        <v>0</v>
      </c>
      <c r="F19" s="329" t="str">
        <f>IF(-'Data set'!$E$96+'Financing analysis'!F3&gt;0,+'Financing analysis'!$C$18/(+'Data set'!$E$95-'Data set'!$E$96), "0")</f>
        <v>0</v>
      </c>
      <c r="G19" s="329" t="str">
        <f>IF(-'Data set'!$E$96+'Financing analysis'!G3&gt;0,+'Financing analysis'!$C$18/(+'Data set'!$E$95-'Data set'!$E$96), "0")</f>
        <v>0</v>
      </c>
      <c r="H19" s="329" t="str">
        <f>IF(-'Data set'!$E$96+'Financing analysis'!H3&gt;0,+'Financing analysis'!$C$18/(+'Data set'!$E$95-'Data set'!$E$96), "0")</f>
        <v>0</v>
      </c>
      <c r="I19" s="329" t="str">
        <f>IF(-'Data set'!$E$96+'Financing analysis'!I3&gt;0,+'Financing analysis'!$C$18/(+'Data set'!$E$95-'Data set'!$E$96), "0")</f>
        <v>0</v>
      </c>
      <c r="J19" s="329" t="str">
        <f>IF(-'Data set'!$E$96+'Financing analysis'!J3&gt;0,+'Financing analysis'!$C$18/(+'Data set'!$E$95-'Data set'!$E$96), "0")</f>
        <v>0</v>
      </c>
      <c r="K19" s="329" t="str">
        <f>IF(-'Data set'!$E$96+'Financing analysis'!K3&gt;0,+'Financing analysis'!$C$18/(+'Data set'!$E$95-'Data set'!$E$96), "0")</f>
        <v>0</v>
      </c>
      <c r="L19" s="329">
        <f>IF(-'Data set'!$E$96+'Financing analysis'!L3&gt;0,+'Financing analysis'!$C$18/(+'Data set'!$E$95-'Data set'!$E$96), "0")</f>
        <v>379.39865929705218</v>
      </c>
      <c r="M19" s="329">
        <f>IF(-'Data set'!$E$96+'Financing analysis'!M3&gt;0,+'Financing analysis'!$C$18/(+'Data set'!$E$95-'Data set'!$E$96), "0")</f>
        <v>379.39865929705218</v>
      </c>
      <c r="N19" s="329">
        <f>IF(-'Data set'!$E$96+'Financing analysis'!N3&gt;0,+'Financing analysis'!$C$18/(+'Data set'!$E$95-'Data set'!$E$96), "0")</f>
        <v>379.39865929705218</v>
      </c>
      <c r="O19" s="329">
        <f>IF(-'Data set'!$E$96+'Financing analysis'!O3&gt;0,+'Financing analysis'!$C$18/(+'Data set'!$E$95-'Data set'!$E$96), "0")</f>
        <v>379.39865929705218</v>
      </c>
      <c r="P19" s="330">
        <f>SUM(E19:O19)</f>
        <v>1517.5946371882087</v>
      </c>
    </row>
    <row r="20" spans="1:17" ht="30" thickTop="1" thickBot="1" x14ac:dyDescent="0.4">
      <c r="B20" s="456" t="s">
        <v>313</v>
      </c>
      <c r="C20" s="331">
        <f>+'Data set'!E97</f>
        <v>0.1</v>
      </c>
      <c r="D20" s="327"/>
      <c r="E20" s="327">
        <f>+D18*$C$20/12</f>
        <v>88.526353835978838</v>
      </c>
      <c r="F20" s="327">
        <f t="shared" ref="F20:O20" si="8">+E18*$C$20/12</f>
        <v>88.526353835978838</v>
      </c>
      <c r="G20" s="327">
        <f t="shared" si="8"/>
        <v>88.526353835978838</v>
      </c>
      <c r="H20" s="327">
        <f t="shared" si="8"/>
        <v>88.526353835978838</v>
      </c>
      <c r="I20" s="327">
        <f t="shared" si="8"/>
        <v>88.526353835978838</v>
      </c>
      <c r="J20" s="327">
        <f t="shared" si="8"/>
        <v>88.526353835978838</v>
      </c>
      <c r="K20" s="327">
        <f t="shared" si="8"/>
        <v>88.526353835978838</v>
      </c>
      <c r="L20" s="327">
        <f t="shared" si="8"/>
        <v>88.526353835978838</v>
      </c>
      <c r="M20" s="327">
        <f t="shared" si="8"/>
        <v>88.526353835978838</v>
      </c>
      <c r="N20" s="327">
        <f t="shared" si="8"/>
        <v>85.364698341836743</v>
      </c>
      <c r="O20" s="327">
        <f t="shared" si="8"/>
        <v>82.203042847694633</v>
      </c>
      <c r="P20" s="328">
        <f>SUM(C20:O20)</f>
        <v>964.40492571334096</v>
      </c>
    </row>
    <row r="21" spans="1:17" ht="15" thickTop="1" x14ac:dyDescent="0.35"/>
    <row r="23" spans="1:17" ht="15" thickBot="1" x14ac:dyDescent="0.4"/>
    <row r="24" spans="1:17" ht="15.5" thickTop="1" thickBot="1" x14ac:dyDescent="0.4">
      <c r="B24" s="372" t="s">
        <v>316</v>
      </c>
      <c r="C24" s="374"/>
      <c r="D24" s="364">
        <f>+D4+D8+D12</f>
        <v>3000</v>
      </c>
      <c r="E24" s="364">
        <f t="shared" ref="E24:O24" si="9">+E4+E8+E12</f>
        <v>3000</v>
      </c>
      <c r="F24" s="364">
        <f t="shared" si="9"/>
        <v>3000</v>
      </c>
      <c r="G24" s="364">
        <f t="shared" si="9"/>
        <v>3000</v>
      </c>
      <c r="H24" s="364">
        <f t="shared" si="9"/>
        <v>3000</v>
      </c>
      <c r="I24" s="364">
        <f t="shared" si="9"/>
        <v>3000</v>
      </c>
      <c r="J24" s="364">
        <f t="shared" si="9"/>
        <v>3000</v>
      </c>
      <c r="K24" s="364">
        <f t="shared" si="9"/>
        <v>2933.333333333333</v>
      </c>
      <c r="L24" s="364">
        <f t="shared" si="9"/>
        <v>2866.6666666666665</v>
      </c>
      <c r="M24" s="364">
        <f t="shared" si="9"/>
        <v>2764.2857142857142</v>
      </c>
      <c r="N24" s="364">
        <f t="shared" si="9"/>
        <v>2661.9047619047615</v>
      </c>
      <c r="O24" s="364">
        <f t="shared" si="9"/>
        <v>2559.5238095238092</v>
      </c>
      <c r="P24" s="365"/>
    </row>
    <row r="25" spans="1:17" s="95" customFormat="1" ht="15.5" thickTop="1" thickBot="1" x14ac:dyDescent="0.4">
      <c r="A25" s="94"/>
      <c r="B25" s="373" t="s">
        <v>315</v>
      </c>
      <c r="C25" s="375"/>
      <c r="D25" s="366">
        <f>+'Liquidity enterprise'!C48</f>
        <v>10623.16246031746</v>
      </c>
      <c r="E25" s="367">
        <f>+D25-'Liquidity enterprise'!E51</f>
        <v>10623.16246031746</v>
      </c>
      <c r="F25" s="367">
        <f>+E25-'Liquidity enterprise'!F51</f>
        <v>10623.16246031746</v>
      </c>
      <c r="G25" s="367">
        <f>+F25-'Liquidity enterprise'!G51</f>
        <v>10623.16246031746</v>
      </c>
      <c r="H25" s="367">
        <f>+G25-'Liquidity enterprise'!H51</f>
        <v>10623.16246031746</v>
      </c>
      <c r="I25" s="367">
        <f>+H25-'Liquidity enterprise'!I51</f>
        <v>10623.16246031746</v>
      </c>
      <c r="J25" s="367">
        <f>+I25-'Liquidity enterprise'!J51</f>
        <v>10623.16246031746</v>
      </c>
      <c r="K25" s="367">
        <f>+J25-'Liquidity enterprise'!K51</f>
        <v>10623.16246031746</v>
      </c>
      <c r="L25" s="367">
        <f>+K25-'Liquidity enterprise'!L51</f>
        <v>10243.763801020408</v>
      </c>
      <c r="M25" s="367">
        <f>+L25-'Liquidity enterprise'!M51</f>
        <v>9864.3651417233559</v>
      </c>
      <c r="N25" s="367">
        <f>+M25-'Liquidity enterprise'!N51</f>
        <v>9484.9664824263036</v>
      </c>
      <c r="O25" s="367">
        <f>+N25-'Liquidity enterprise'!O51</f>
        <v>9105.5678231292513</v>
      </c>
      <c r="P25" s="368"/>
      <c r="Q25" s="376"/>
    </row>
    <row r="26" spans="1:17" ht="15.5" thickTop="1" thickBot="1" x14ac:dyDescent="0.4">
      <c r="B26" s="372" t="s">
        <v>312</v>
      </c>
      <c r="C26" s="374"/>
      <c r="D26" s="364">
        <f>+$D$24+D25</f>
        <v>13623.16246031746</v>
      </c>
      <c r="E26" s="364">
        <f t="shared" ref="E26:O26" si="10">+$D$24+E25</f>
        <v>13623.16246031746</v>
      </c>
      <c r="F26" s="364">
        <f t="shared" si="10"/>
        <v>13623.16246031746</v>
      </c>
      <c r="G26" s="364">
        <f t="shared" si="10"/>
        <v>13623.16246031746</v>
      </c>
      <c r="H26" s="364">
        <f t="shared" si="10"/>
        <v>13623.16246031746</v>
      </c>
      <c r="I26" s="364">
        <f t="shared" si="10"/>
        <v>13623.16246031746</v>
      </c>
      <c r="J26" s="364">
        <f t="shared" si="10"/>
        <v>13623.16246031746</v>
      </c>
      <c r="K26" s="364">
        <f t="shared" si="10"/>
        <v>13623.16246031746</v>
      </c>
      <c r="L26" s="364">
        <f t="shared" si="10"/>
        <v>13243.763801020408</v>
      </c>
      <c r="M26" s="364">
        <f t="shared" si="10"/>
        <v>12864.365141723356</v>
      </c>
      <c r="N26" s="364">
        <f t="shared" si="10"/>
        <v>12484.966482426304</v>
      </c>
      <c r="O26" s="364">
        <f t="shared" si="10"/>
        <v>12105.567823129251</v>
      </c>
      <c r="P26" s="365"/>
    </row>
    <row r="27" spans="1:17" ht="15" thickTop="1" x14ac:dyDescent="0.35"/>
    <row r="28" spans="1:17" x14ac:dyDescent="0.35">
      <c r="E28" s="354"/>
      <c r="F28" s="354"/>
      <c r="G28" s="354"/>
      <c r="H28" s="354"/>
      <c r="I28" s="354"/>
      <c r="J28" s="354"/>
      <c r="K28" s="354"/>
      <c r="L28" s="354"/>
      <c r="M28" s="354"/>
      <c r="N28" s="354"/>
      <c r="O28" s="354"/>
      <c r="P28" s="354"/>
    </row>
    <row r="29" spans="1:17" ht="15" thickBot="1" x14ac:dyDescent="0.4"/>
    <row r="30" spans="1:17" ht="15.5" thickTop="1" thickBot="1" x14ac:dyDescent="0.4">
      <c r="B30" s="372" t="s">
        <v>317</v>
      </c>
      <c r="C30" s="369"/>
      <c r="D30" s="370">
        <f>+D13+D9+D5+D19</f>
        <v>0</v>
      </c>
      <c r="E30" s="370">
        <f t="shared" ref="E30:O30" si="11">+E13+E9+E5+E19</f>
        <v>0</v>
      </c>
      <c r="F30" s="370">
        <f t="shared" si="11"/>
        <v>0</v>
      </c>
      <c r="G30" s="370">
        <f t="shared" si="11"/>
        <v>0</v>
      </c>
      <c r="H30" s="370">
        <f t="shared" si="11"/>
        <v>0</v>
      </c>
      <c r="I30" s="370">
        <f t="shared" si="11"/>
        <v>0</v>
      </c>
      <c r="J30" s="370">
        <f t="shared" si="11"/>
        <v>66.666666666666671</v>
      </c>
      <c r="K30" s="370">
        <f t="shared" si="11"/>
        <v>66.666666666666671</v>
      </c>
      <c r="L30" s="370">
        <f t="shared" si="11"/>
        <v>481.77961167800458</v>
      </c>
      <c r="M30" s="370">
        <f t="shared" si="11"/>
        <v>481.77961167800458</v>
      </c>
      <c r="N30" s="370">
        <f t="shared" si="11"/>
        <v>481.77961167800458</v>
      </c>
      <c r="O30" s="370">
        <f t="shared" si="11"/>
        <v>481.77961167800458</v>
      </c>
      <c r="P30" s="371"/>
    </row>
    <row r="31" spans="1:17" ht="30" thickTop="1" thickBot="1" x14ac:dyDescent="0.4">
      <c r="B31" s="460" t="s">
        <v>343</v>
      </c>
      <c r="C31" s="369"/>
      <c r="D31" s="370">
        <f>+D14+D10+D6+D20</f>
        <v>0</v>
      </c>
      <c r="E31" s="370">
        <f>+E14+E10+E6+E20</f>
        <v>113.52635383597884</v>
      </c>
      <c r="F31" s="370">
        <f t="shared" ref="F31:O31" si="12">+F14+F10+F6+F20</f>
        <v>113.52635383597884</v>
      </c>
      <c r="G31" s="370">
        <f t="shared" si="12"/>
        <v>113.52635383597884</v>
      </c>
      <c r="H31" s="370">
        <f t="shared" si="12"/>
        <v>113.52635383597884</v>
      </c>
      <c r="I31" s="370">
        <f t="shared" si="12"/>
        <v>113.52635383597884</v>
      </c>
      <c r="J31" s="370">
        <f t="shared" si="12"/>
        <v>113.52635383597884</v>
      </c>
      <c r="K31" s="370">
        <f t="shared" si="12"/>
        <v>113.52635383597884</v>
      </c>
      <c r="L31" s="370">
        <f t="shared" si="12"/>
        <v>112.97079828042328</v>
      </c>
      <c r="M31" s="370">
        <f t="shared" si="12"/>
        <v>112.41524272486772</v>
      </c>
      <c r="N31" s="370">
        <f t="shared" si="12"/>
        <v>108.40041262755102</v>
      </c>
      <c r="O31" s="370">
        <f t="shared" si="12"/>
        <v>104.38558253023432</v>
      </c>
      <c r="P31" s="371">
        <f t="shared" ref="P31:P32" si="13">SUM(E31:O31)</f>
        <v>1232.8565130149284</v>
      </c>
    </row>
    <row r="32" spans="1:17" ht="15.5" thickTop="1" thickBot="1" x14ac:dyDescent="0.4">
      <c r="B32" s="372" t="s">
        <v>336</v>
      </c>
      <c r="C32" s="369"/>
      <c r="D32" s="370">
        <f t="shared" ref="D32:O32" si="14">+D30+D31</f>
        <v>0</v>
      </c>
      <c r="E32" s="370">
        <f t="shared" si="14"/>
        <v>113.52635383597884</v>
      </c>
      <c r="F32" s="370">
        <f t="shared" si="14"/>
        <v>113.52635383597884</v>
      </c>
      <c r="G32" s="370">
        <f t="shared" si="14"/>
        <v>113.52635383597884</v>
      </c>
      <c r="H32" s="370">
        <f t="shared" si="14"/>
        <v>113.52635383597884</v>
      </c>
      <c r="I32" s="370">
        <f t="shared" si="14"/>
        <v>113.52635383597884</v>
      </c>
      <c r="J32" s="370">
        <f t="shared" si="14"/>
        <v>180.19302050264551</v>
      </c>
      <c r="K32" s="370">
        <f t="shared" si="14"/>
        <v>180.19302050264551</v>
      </c>
      <c r="L32" s="370">
        <f t="shared" si="14"/>
        <v>594.75040995842789</v>
      </c>
      <c r="M32" s="370">
        <f t="shared" si="14"/>
        <v>594.19485440287235</v>
      </c>
      <c r="N32" s="370">
        <f t="shared" si="14"/>
        <v>590.18002430555566</v>
      </c>
      <c r="O32" s="370">
        <f t="shared" si="14"/>
        <v>586.16519420823886</v>
      </c>
      <c r="P32" s="371">
        <f t="shared" si="13"/>
        <v>3293.3082930602804</v>
      </c>
    </row>
    <row r="33" spans="2:5" ht="15" thickTop="1" x14ac:dyDescent="0.35"/>
    <row r="34" spans="2:5" ht="15.5" x14ac:dyDescent="0.35">
      <c r="B34" s="471" t="s">
        <v>357</v>
      </c>
    </row>
    <row r="35" spans="2:5" ht="15" thickBot="1" x14ac:dyDescent="0.4"/>
    <row r="36" spans="2:5" ht="15" thickTop="1" x14ac:dyDescent="0.35">
      <c r="B36" s="461" t="s">
        <v>353</v>
      </c>
      <c r="C36" s="468" t="s">
        <v>163</v>
      </c>
      <c r="D36" s="469">
        <f>+'Data set'!E20</f>
        <v>1200</v>
      </c>
      <c r="E36" s="465"/>
    </row>
    <row r="37" spans="2:5" x14ac:dyDescent="0.35">
      <c r="B37" s="494" t="s">
        <v>354</v>
      </c>
      <c r="C37" s="495" t="s">
        <v>163</v>
      </c>
      <c r="D37" s="496">
        <f>'Data set'!F43</f>
        <v>315</v>
      </c>
      <c r="E37" s="466"/>
    </row>
    <row r="38" spans="2:5" ht="15" thickBot="1" x14ac:dyDescent="0.4">
      <c r="B38" s="462" t="s">
        <v>355</v>
      </c>
      <c r="C38" s="470" t="s">
        <v>163</v>
      </c>
      <c r="D38" s="486">
        <f>MAX(D30:O30)</f>
        <v>481.77961167800458</v>
      </c>
      <c r="E38" s="467"/>
    </row>
    <row r="39" spans="2:5" ht="30" thickTop="1" thickBot="1" x14ac:dyDescent="0.4">
      <c r="B39" s="460" t="s">
        <v>366</v>
      </c>
      <c r="C39" s="483" t="s">
        <v>163</v>
      </c>
      <c r="D39" s="484">
        <f>+D38/D37</f>
        <v>1.5294590846920781</v>
      </c>
      <c r="E39" s="485" t="s">
        <v>356</v>
      </c>
    </row>
    <row r="40" spans="2:5" ht="15.5" thickTop="1" thickBot="1" x14ac:dyDescent="0.4">
      <c r="B40" s="487" t="str">
        <f>IF(+D39&gt;6,"Financing proposed is too risky","Financing is acceptable risk")</f>
        <v>Financing is acceptable risk</v>
      </c>
      <c r="C40" s="463"/>
      <c r="D40" s="463"/>
      <c r="E40" s="464"/>
    </row>
    <row r="41" spans="2:5" ht="15" thickTop="1" x14ac:dyDescent="0.35"/>
  </sheetData>
  <mergeCells count="1">
    <mergeCell ref="L2:M2"/>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T41"/>
  <sheetViews>
    <sheetView topLeftCell="B1" workbookViewId="0">
      <selection activeCell="B1" sqref="A1:XFD1048576"/>
    </sheetView>
  </sheetViews>
  <sheetFormatPr defaultColWidth="9.08984375" defaultRowHeight="14.25" customHeight="1" x14ac:dyDescent="0.35"/>
  <cols>
    <col min="1" max="1" width="1.36328125" style="95" customWidth="1"/>
    <col min="2" max="2" width="51" style="95" customWidth="1"/>
    <col min="3" max="3" width="9" style="95" customWidth="1"/>
    <col min="4" max="15" width="10.6328125" style="95" customWidth="1"/>
    <col min="16" max="16" width="12.90625" style="95" customWidth="1"/>
    <col min="17" max="17" width="12.08984375" style="95" customWidth="1"/>
    <col min="18" max="18" width="9.453125" style="95" customWidth="1"/>
    <col min="19" max="16384" width="9.08984375" style="95"/>
  </cols>
  <sheetData>
    <row r="1" spans="1:16" s="380" customFormat="1" ht="26" x14ac:dyDescent="0.6">
      <c r="A1" s="378"/>
      <c r="B1" s="379" t="s">
        <v>173</v>
      </c>
      <c r="C1" s="379"/>
      <c r="D1" s="379"/>
      <c r="H1" s="382"/>
      <c r="I1" s="383"/>
      <c r="J1" s="383"/>
      <c r="K1" s="384"/>
      <c r="L1" s="378"/>
      <c r="M1" s="378"/>
      <c r="N1" s="378"/>
      <c r="O1" s="378"/>
      <c r="P1" s="378"/>
    </row>
    <row r="2" spans="1:16" ht="26" x14ac:dyDescent="0.35">
      <c r="A2" s="94"/>
      <c r="B2" s="259"/>
      <c r="C2" s="94"/>
      <c r="D2" s="96"/>
      <c r="F2" s="94"/>
      <c r="G2" s="258" t="s">
        <v>212</v>
      </c>
      <c r="H2" s="94"/>
      <c r="I2" s="256" t="str">
        <f>+'Data set'!$E$2</f>
        <v>……</v>
      </c>
      <c r="J2" s="94"/>
      <c r="K2" s="94"/>
      <c r="L2" s="670" t="s">
        <v>211</v>
      </c>
      <c r="M2" s="670"/>
      <c r="N2" s="256" t="str">
        <f>'Data set'!E3</f>
        <v>……</v>
      </c>
      <c r="O2" s="94"/>
      <c r="P2" s="94"/>
    </row>
    <row r="3" spans="1:16" ht="14.5" x14ac:dyDescent="0.35">
      <c r="A3" s="94"/>
      <c r="B3" s="97" t="s">
        <v>140</v>
      </c>
      <c r="C3" s="98">
        <v>0</v>
      </c>
      <c r="D3" s="98">
        <v>1</v>
      </c>
      <c r="E3" s="98">
        <v>2</v>
      </c>
      <c r="F3" s="98">
        <v>3</v>
      </c>
      <c r="G3" s="98">
        <v>4</v>
      </c>
      <c r="H3" s="98">
        <v>5</v>
      </c>
      <c r="I3" s="98">
        <v>6</v>
      </c>
      <c r="J3" s="98">
        <v>7</v>
      </c>
      <c r="K3" s="98">
        <v>8</v>
      </c>
      <c r="L3" s="98">
        <v>9</v>
      </c>
      <c r="M3" s="98">
        <v>10</v>
      </c>
      <c r="N3" s="98">
        <v>11</v>
      </c>
      <c r="O3" s="98">
        <v>12</v>
      </c>
      <c r="P3" s="98" t="s">
        <v>294</v>
      </c>
    </row>
    <row r="4" spans="1:16" ht="14.5" x14ac:dyDescent="0.35">
      <c r="A4" s="94"/>
      <c r="B4" s="99"/>
      <c r="C4" s="99"/>
      <c r="D4" s="100"/>
      <c r="E4" s="100"/>
      <c r="F4" s="100"/>
      <c r="G4" s="100"/>
      <c r="H4" s="100"/>
      <c r="I4" s="100"/>
      <c r="J4" s="100"/>
      <c r="K4" s="100"/>
      <c r="L4" s="100"/>
      <c r="M4" s="100"/>
      <c r="N4" s="100"/>
      <c r="O4" s="100"/>
      <c r="P4" s="100"/>
    </row>
    <row r="5" spans="1:16" ht="14.5" x14ac:dyDescent="0.35">
      <c r="A5" s="94"/>
      <c r="B5" s="102"/>
      <c r="C5" s="102"/>
      <c r="D5" s="102"/>
      <c r="E5" s="102"/>
      <c r="F5" s="102"/>
      <c r="G5" s="102"/>
      <c r="H5" s="102"/>
      <c r="I5" s="102"/>
      <c r="J5" s="102"/>
      <c r="K5" s="102"/>
      <c r="L5" s="102"/>
      <c r="M5" s="102"/>
      <c r="N5" s="102"/>
      <c r="O5" s="102"/>
      <c r="P5" s="102"/>
    </row>
    <row r="6" spans="1:16" ht="14.5" x14ac:dyDescent="0.35">
      <c r="A6" s="94"/>
      <c r="B6" s="103" t="s">
        <v>275</v>
      </c>
      <c r="C6" s="104"/>
      <c r="D6" s="104"/>
      <c r="E6" s="104"/>
      <c r="F6" s="104"/>
      <c r="G6" s="104"/>
      <c r="H6" s="104"/>
      <c r="I6" s="104"/>
      <c r="J6" s="104"/>
      <c r="K6" s="104"/>
      <c r="L6" s="104"/>
      <c r="M6" s="104"/>
      <c r="N6" s="104"/>
      <c r="O6" s="104"/>
      <c r="P6" s="105"/>
    </row>
    <row r="7" spans="1:16" ht="14.5" x14ac:dyDescent="0.35">
      <c r="A7" s="94"/>
      <c r="B7" s="521" t="s">
        <v>384</v>
      </c>
      <c r="C7" s="497">
        <f>+'Data set'!E53</f>
        <v>600</v>
      </c>
      <c r="D7" s="497">
        <f>+C7</f>
        <v>600</v>
      </c>
      <c r="E7" s="497"/>
      <c r="F7" s="497"/>
      <c r="G7" s="497"/>
      <c r="H7" s="497"/>
      <c r="I7" s="497"/>
      <c r="J7" s="497"/>
      <c r="K7" s="497"/>
      <c r="L7" s="497"/>
      <c r="M7" s="497"/>
      <c r="N7" s="497"/>
      <c r="O7" s="497"/>
      <c r="P7" s="101"/>
    </row>
    <row r="8" spans="1:16" ht="14.5" x14ac:dyDescent="0.35">
      <c r="A8" s="94"/>
      <c r="B8" s="498" t="s">
        <v>242</v>
      </c>
      <c r="C8" s="112"/>
      <c r="D8" s="274">
        <f>+'Data set'!$E$7</f>
        <v>0</v>
      </c>
      <c r="E8" s="274">
        <f>+'Data set'!$E$7</f>
        <v>0</v>
      </c>
      <c r="F8" s="274">
        <f>+'Data set'!$E$7</f>
        <v>0</v>
      </c>
      <c r="G8" s="274">
        <f>+'Data set'!$E$7</f>
        <v>0</v>
      </c>
      <c r="H8" s="274">
        <f>+'Data set'!$E$7</f>
        <v>0</v>
      </c>
      <c r="I8" s="274">
        <f>+'Data set'!$E$7</f>
        <v>0</v>
      </c>
      <c r="J8" s="274">
        <f>+'Data set'!$E$7</f>
        <v>0</v>
      </c>
      <c r="K8" s="274">
        <f>+'Data set'!$E$7</f>
        <v>0</v>
      </c>
      <c r="L8" s="274">
        <f>+'Data set'!$E$7</f>
        <v>0</v>
      </c>
      <c r="M8" s="274">
        <f>+'Data set'!$E$7</f>
        <v>0</v>
      </c>
      <c r="N8" s="274">
        <f>+'Data set'!$E$7</f>
        <v>0</v>
      </c>
      <c r="O8" s="274">
        <f>+'Data set'!$E$7</f>
        <v>0</v>
      </c>
      <c r="P8" s="274">
        <f>SUM(D8:O8)</f>
        <v>0</v>
      </c>
    </row>
    <row r="9" spans="1:16" ht="14.5" x14ac:dyDescent="0.35">
      <c r="A9" s="94"/>
      <c r="B9" s="499" t="s">
        <v>172</v>
      </c>
      <c r="C9" s="121"/>
      <c r="D9" s="274">
        <f>+'Data set'!$E$8</f>
        <v>0</v>
      </c>
      <c r="E9" s="274">
        <f>+'Data set'!$E$8</f>
        <v>0</v>
      </c>
      <c r="F9" s="274">
        <f>+'Data set'!$E$8</f>
        <v>0</v>
      </c>
      <c r="G9" s="274">
        <f>+'Data set'!$E$8</f>
        <v>0</v>
      </c>
      <c r="H9" s="274">
        <f>+'Data set'!$E$8</f>
        <v>0</v>
      </c>
      <c r="I9" s="274">
        <f>+'Data set'!$E$8</f>
        <v>0</v>
      </c>
      <c r="J9" s="274">
        <f>+'Data set'!$E$8</f>
        <v>0</v>
      </c>
      <c r="K9" s="274">
        <f>+'Data set'!$E$8</f>
        <v>0</v>
      </c>
      <c r="L9" s="274">
        <f>+'Data set'!$E$8</f>
        <v>0</v>
      </c>
      <c r="M9" s="274">
        <f>+'Data set'!$E$8</f>
        <v>0</v>
      </c>
      <c r="N9" s="274">
        <f>+'Data set'!$E$8</f>
        <v>0</v>
      </c>
      <c r="O9" s="274">
        <f>+'Data set'!$E$8</f>
        <v>0</v>
      </c>
      <c r="P9" s="275">
        <f t="shared" ref="P9:P12" si="0">SUM(D9:O9)</f>
        <v>0</v>
      </c>
    </row>
    <row r="10" spans="1:16" ht="14.5" x14ac:dyDescent="0.35">
      <c r="A10" s="94"/>
      <c r="B10" s="499" t="s">
        <v>148</v>
      </c>
      <c r="C10" s="121"/>
      <c r="D10" s="274">
        <f>+'Data set'!E9</f>
        <v>120</v>
      </c>
      <c r="E10" s="274">
        <f>+D10</f>
        <v>120</v>
      </c>
      <c r="F10" s="274">
        <f t="shared" ref="F10:O10" si="1">+E10</f>
        <v>120</v>
      </c>
      <c r="G10" s="274">
        <f t="shared" si="1"/>
        <v>120</v>
      </c>
      <c r="H10" s="274">
        <f t="shared" si="1"/>
        <v>120</v>
      </c>
      <c r="I10" s="274">
        <f t="shared" si="1"/>
        <v>120</v>
      </c>
      <c r="J10" s="274">
        <f t="shared" si="1"/>
        <v>120</v>
      </c>
      <c r="K10" s="274">
        <f t="shared" si="1"/>
        <v>120</v>
      </c>
      <c r="L10" s="274">
        <f t="shared" si="1"/>
        <v>120</v>
      </c>
      <c r="M10" s="274">
        <f t="shared" si="1"/>
        <v>120</v>
      </c>
      <c r="N10" s="274">
        <f t="shared" si="1"/>
        <v>120</v>
      </c>
      <c r="O10" s="274">
        <f t="shared" si="1"/>
        <v>120</v>
      </c>
      <c r="P10" s="275">
        <f t="shared" si="0"/>
        <v>1440</v>
      </c>
    </row>
    <row r="11" spans="1:16" ht="14.5" x14ac:dyDescent="0.35">
      <c r="A11" s="94"/>
      <c r="B11" s="498" t="s">
        <v>174</v>
      </c>
      <c r="C11" s="121"/>
      <c r="D11" s="274">
        <f>+'Data set'!$E$12</f>
        <v>0</v>
      </c>
      <c r="E11" s="274">
        <f>+'Data set'!$E$12</f>
        <v>0</v>
      </c>
      <c r="F11" s="274">
        <f>+'Data set'!$E$12</f>
        <v>0</v>
      </c>
      <c r="G11" s="274">
        <f>+'Data set'!$E$12</f>
        <v>0</v>
      </c>
      <c r="H11" s="274">
        <f>+'Data set'!$E$12</f>
        <v>0</v>
      </c>
      <c r="I11" s="274">
        <f>+'Data set'!$E$12</f>
        <v>0</v>
      </c>
      <c r="J11" s="274">
        <f>+'Data set'!$E$12</f>
        <v>0</v>
      </c>
      <c r="K11" s="274">
        <f>+'Data set'!$E$12</f>
        <v>0</v>
      </c>
      <c r="L11" s="274">
        <f>+'Data set'!$E$12</f>
        <v>0</v>
      </c>
      <c r="M11" s="274">
        <f>+'Data set'!$E$12</f>
        <v>0</v>
      </c>
      <c r="N11" s="274">
        <f>+'Data set'!$E$12</f>
        <v>0</v>
      </c>
      <c r="O11" s="274">
        <f>+'Data set'!$E$12</f>
        <v>0</v>
      </c>
      <c r="P11" s="275">
        <f t="shared" si="0"/>
        <v>0</v>
      </c>
    </row>
    <row r="12" spans="1:16" ht="14.5" x14ac:dyDescent="0.35">
      <c r="A12" s="94"/>
      <c r="B12" s="498" t="s">
        <v>175</v>
      </c>
      <c r="C12" s="121"/>
      <c r="D12" s="274">
        <f>+'Data set'!$E$16</f>
        <v>0</v>
      </c>
      <c r="E12" s="274">
        <f>+'Data set'!$E$16</f>
        <v>0</v>
      </c>
      <c r="F12" s="274">
        <f>+'Data set'!$E$16</f>
        <v>0</v>
      </c>
      <c r="G12" s="274">
        <f>+'Data set'!$E$16</f>
        <v>0</v>
      </c>
      <c r="H12" s="274">
        <f>+'Data set'!$E$16</f>
        <v>0</v>
      </c>
      <c r="I12" s="274">
        <f>+'Data set'!$E$16</f>
        <v>0</v>
      </c>
      <c r="J12" s="274">
        <f>+'Data set'!$E$16</f>
        <v>0</v>
      </c>
      <c r="K12" s="274">
        <f>+'Data set'!$E$16</f>
        <v>0</v>
      </c>
      <c r="L12" s="274">
        <f>+'Data set'!$E$16</f>
        <v>0</v>
      </c>
      <c r="M12" s="274">
        <f>+'Data set'!$E$16</f>
        <v>0</v>
      </c>
      <c r="N12" s="274">
        <f>+'Data set'!$E$16</f>
        <v>0</v>
      </c>
      <c r="O12" s="274">
        <f>+'Data set'!$E$16</f>
        <v>0</v>
      </c>
      <c r="P12" s="275">
        <f t="shared" si="0"/>
        <v>0</v>
      </c>
    </row>
    <row r="13" spans="1:16" ht="14.25" customHeight="1" x14ac:dyDescent="0.35">
      <c r="A13" s="94"/>
      <c r="B13" s="500" t="s">
        <v>263</v>
      </c>
      <c r="C13" s="276">
        <f>+'Data set'!E20</f>
        <v>1200</v>
      </c>
      <c r="D13" s="273">
        <f>+C13</f>
        <v>1200</v>
      </c>
      <c r="E13" s="273">
        <f t="shared" ref="E13:O13" si="2">+D13</f>
        <v>1200</v>
      </c>
      <c r="F13" s="273">
        <f t="shared" si="2"/>
        <v>1200</v>
      </c>
      <c r="G13" s="273">
        <f t="shared" si="2"/>
        <v>1200</v>
      </c>
      <c r="H13" s="273">
        <f t="shared" si="2"/>
        <v>1200</v>
      </c>
      <c r="I13" s="273">
        <f t="shared" si="2"/>
        <v>1200</v>
      </c>
      <c r="J13" s="273">
        <f t="shared" si="2"/>
        <v>1200</v>
      </c>
      <c r="K13" s="273">
        <f t="shared" si="2"/>
        <v>1200</v>
      </c>
      <c r="L13" s="273">
        <f t="shared" si="2"/>
        <v>1200</v>
      </c>
      <c r="M13" s="273">
        <f t="shared" si="2"/>
        <v>1200</v>
      </c>
      <c r="N13" s="273">
        <f t="shared" si="2"/>
        <v>1200</v>
      </c>
      <c r="O13" s="273">
        <f t="shared" si="2"/>
        <v>1200</v>
      </c>
      <c r="P13" s="273"/>
    </row>
    <row r="14" spans="1:16" ht="14.25" customHeight="1" x14ac:dyDescent="0.35">
      <c r="A14" s="94"/>
      <c r="B14" s="501" t="s">
        <v>274</v>
      </c>
      <c r="C14" s="252"/>
      <c r="D14" s="280" t="str">
        <f>IF(+'Data set'!$E$24='Liquidity household'!D3,+'Data set'!$E$23,"0")</f>
        <v>0</v>
      </c>
      <c r="E14" s="280" t="str">
        <f>IF(+'Data set'!$E$24='Liquidity household'!E3,+'Data set'!$E$23,"0")</f>
        <v>0</v>
      </c>
      <c r="F14" s="280" t="str">
        <f>IF(+'Data set'!$E$24='Liquidity household'!F3,+'Data set'!$E$23,"0")</f>
        <v>0</v>
      </c>
      <c r="G14" s="280">
        <f>IF(+'Data set'!$E$24='Liquidity household'!G3,+'Data set'!$E$23,"0")</f>
        <v>4500</v>
      </c>
      <c r="H14" s="280" t="str">
        <f>IF(+'Data set'!$E$24='Liquidity household'!H3,+'Data set'!$E$23,"0")</f>
        <v>0</v>
      </c>
      <c r="I14" s="280" t="str">
        <f>IF(+'Data set'!$E$24='Liquidity household'!I3,+'Data set'!$E$23,"0")</f>
        <v>0</v>
      </c>
      <c r="J14" s="280" t="str">
        <f>IF(+'Data set'!$E$24='Liquidity household'!J3,+'Data set'!$E$23,"0")</f>
        <v>0</v>
      </c>
      <c r="K14" s="280" t="str">
        <f>IF(+'Data set'!$E$24='Liquidity household'!K3,+'Data set'!$E$23,"0")</f>
        <v>0</v>
      </c>
      <c r="L14" s="280" t="str">
        <f>IF(+'Data set'!$E$24='Liquidity household'!L3,+'Data set'!$E$23,"0")</f>
        <v>0</v>
      </c>
      <c r="M14" s="280" t="str">
        <f>IF(+'Data set'!$E$24='Liquidity household'!M3,+'Data set'!$E$23,"0")</f>
        <v>0</v>
      </c>
      <c r="N14" s="280" t="str">
        <f>IF(+'Data set'!$E$24='Liquidity household'!N3,+'Data set'!$E$23,"0")</f>
        <v>0</v>
      </c>
      <c r="O14" s="280" t="str">
        <f>IF(+'Data set'!$E$24='Liquidity household'!O3,+'Data set'!$E$23,"0")</f>
        <v>0</v>
      </c>
      <c r="P14" s="275"/>
    </row>
    <row r="15" spans="1:16" ht="15" thickBot="1" x14ac:dyDescent="0.4">
      <c r="A15" s="94"/>
      <c r="B15" s="278" t="s">
        <v>381</v>
      </c>
      <c r="C15" s="279"/>
      <c r="D15" s="245">
        <f>SUM(D7:D14)</f>
        <v>1920</v>
      </c>
      <c r="E15" s="245">
        <f t="shared" ref="E15:O15" si="3">SUM(E8:E14)</f>
        <v>1320</v>
      </c>
      <c r="F15" s="245">
        <f t="shared" si="3"/>
        <v>1320</v>
      </c>
      <c r="G15" s="245">
        <f t="shared" si="3"/>
        <v>5820</v>
      </c>
      <c r="H15" s="245">
        <f t="shared" si="3"/>
        <v>1320</v>
      </c>
      <c r="I15" s="245">
        <f t="shared" si="3"/>
        <v>1320</v>
      </c>
      <c r="J15" s="245">
        <f t="shared" si="3"/>
        <v>1320</v>
      </c>
      <c r="K15" s="245">
        <f t="shared" si="3"/>
        <v>1320</v>
      </c>
      <c r="L15" s="245">
        <f t="shared" si="3"/>
        <v>1320</v>
      </c>
      <c r="M15" s="245">
        <f t="shared" si="3"/>
        <v>1320</v>
      </c>
      <c r="N15" s="245">
        <f t="shared" si="3"/>
        <v>1320</v>
      </c>
      <c r="O15" s="245">
        <f t="shared" si="3"/>
        <v>1320</v>
      </c>
      <c r="P15" s="269">
        <f>SUM(C15:O15)</f>
        <v>20940</v>
      </c>
    </row>
    <row r="16" spans="1:16" ht="15" thickTop="1" x14ac:dyDescent="0.35">
      <c r="A16" s="94"/>
      <c r="B16" s="116"/>
      <c r="C16" s="116"/>
      <c r="D16" s="116"/>
      <c r="E16" s="116"/>
      <c r="F16" s="116"/>
      <c r="G16" s="116"/>
      <c r="H16" s="116"/>
      <c r="I16" s="116"/>
      <c r="J16" s="116"/>
      <c r="K16" s="116"/>
      <c r="L16" s="116"/>
      <c r="M16" s="116"/>
      <c r="N16" s="116"/>
      <c r="O16" s="116"/>
      <c r="P16" s="116"/>
    </row>
    <row r="17" spans="1:20" ht="14.5" x14ac:dyDescent="0.35">
      <c r="A17" s="94"/>
      <c r="B17" s="103" t="s">
        <v>244</v>
      </c>
      <c r="C17" s="104"/>
      <c r="D17" s="104"/>
      <c r="E17" s="104"/>
      <c r="F17" s="104"/>
      <c r="G17" s="104"/>
      <c r="H17" s="104"/>
      <c r="I17" s="104"/>
      <c r="J17" s="104"/>
      <c r="K17" s="104"/>
      <c r="L17" s="104"/>
      <c r="M17" s="104"/>
      <c r="N17" s="104"/>
      <c r="O17" s="104"/>
      <c r="P17" s="117"/>
    </row>
    <row r="18" spans="1:20" ht="14.5" x14ac:dyDescent="0.35">
      <c r="A18" s="94"/>
      <c r="B18" s="107"/>
      <c r="C18" s="253" t="s">
        <v>139</v>
      </c>
      <c r="D18" s="108"/>
      <c r="E18" s="118"/>
      <c r="F18" s="118"/>
      <c r="G18" s="118"/>
      <c r="H18" s="118"/>
      <c r="I18" s="118"/>
      <c r="J18" s="118"/>
      <c r="K18" s="118"/>
      <c r="L18" s="118"/>
      <c r="M18" s="118"/>
      <c r="N18" s="118"/>
      <c r="O18" s="119"/>
      <c r="P18" s="110"/>
    </row>
    <row r="19" spans="1:20" ht="14.5" x14ac:dyDescent="0.35">
      <c r="A19" s="94"/>
      <c r="B19" s="502" t="str">
        <f>+'Data set'!B28</f>
        <v>Rent</v>
      </c>
      <c r="C19" s="253" t="s">
        <v>139</v>
      </c>
      <c r="D19" s="250">
        <f>+'Data set'!$E$28</f>
        <v>200</v>
      </c>
      <c r="E19" s="250">
        <f>+'Data set'!$E$28</f>
        <v>200</v>
      </c>
      <c r="F19" s="250">
        <f>+'Data set'!$E$28</f>
        <v>200</v>
      </c>
      <c r="G19" s="250">
        <f>+'Data set'!$E$28</f>
        <v>200</v>
      </c>
      <c r="H19" s="250">
        <f>+'Data set'!$E$28</f>
        <v>200</v>
      </c>
      <c r="I19" s="250">
        <f>+'Data set'!$E$28</f>
        <v>200</v>
      </c>
      <c r="J19" s="250">
        <f>+'Data set'!$E$28</f>
        <v>200</v>
      </c>
      <c r="K19" s="250">
        <f>+'Data set'!$E$28</f>
        <v>200</v>
      </c>
      <c r="L19" s="250">
        <f>+'Data set'!$E$28</f>
        <v>200</v>
      </c>
      <c r="M19" s="250">
        <f>+'Data set'!$E$28</f>
        <v>200</v>
      </c>
      <c r="N19" s="250">
        <f>+'Data set'!$E$28</f>
        <v>200</v>
      </c>
      <c r="O19" s="250">
        <f>+'Data set'!$E$28</f>
        <v>200</v>
      </c>
      <c r="P19" s="110">
        <f>SUM(C19:O19)</f>
        <v>2400</v>
      </c>
    </row>
    <row r="20" spans="1:20" ht="14.5" x14ac:dyDescent="0.35">
      <c r="A20" s="94"/>
      <c r="B20" s="503" t="str">
        <f>+'Data set'!B29</f>
        <v>Payment mortgages (in case not renting)</v>
      </c>
      <c r="C20" s="253" t="s">
        <v>139</v>
      </c>
      <c r="D20" s="250">
        <f>+'Data set'!$E$29</f>
        <v>0</v>
      </c>
      <c r="E20" s="250">
        <f>+'Data set'!$E$29</f>
        <v>0</v>
      </c>
      <c r="F20" s="250">
        <f>+'Data set'!$E$29</f>
        <v>0</v>
      </c>
      <c r="G20" s="250">
        <f>+'Data set'!$E$29</f>
        <v>0</v>
      </c>
      <c r="H20" s="250">
        <f>+'Data set'!$E$29</f>
        <v>0</v>
      </c>
      <c r="I20" s="250">
        <f>+'Data set'!$E$29</f>
        <v>0</v>
      </c>
      <c r="J20" s="250">
        <f>+'Data set'!$E$29</f>
        <v>0</v>
      </c>
      <c r="K20" s="250">
        <f>+'Data set'!$E$29</f>
        <v>0</v>
      </c>
      <c r="L20" s="250">
        <f>+'Data set'!$E$29</f>
        <v>0</v>
      </c>
      <c r="M20" s="250">
        <f>+'Data set'!$E$29</f>
        <v>0</v>
      </c>
      <c r="N20" s="250">
        <f>+'Data set'!$E$29</f>
        <v>0</v>
      </c>
      <c r="O20" s="250">
        <f>+'Data set'!$E$29</f>
        <v>0</v>
      </c>
      <c r="P20" s="110">
        <f>SUM(D20:O20)</f>
        <v>0</v>
      </c>
      <c r="R20" s="120"/>
      <c r="S20" s="669"/>
      <c r="T20" s="669"/>
    </row>
    <row r="21" spans="1:20" ht="14.5" x14ac:dyDescent="0.35">
      <c r="A21" s="94"/>
      <c r="B21" s="503" t="str">
        <f>+'Data set'!B30</f>
        <v xml:space="preserve">Utilities </v>
      </c>
      <c r="C21" s="253" t="s">
        <v>139</v>
      </c>
      <c r="D21" s="250">
        <f>+'Data set'!$E$30</f>
        <v>125</v>
      </c>
      <c r="E21" s="250">
        <f>+'Data set'!$E$30</f>
        <v>125</v>
      </c>
      <c r="F21" s="250">
        <f>+'Data set'!$E$30</f>
        <v>125</v>
      </c>
      <c r="G21" s="250">
        <f>+'Data set'!$E$30</f>
        <v>125</v>
      </c>
      <c r="H21" s="250">
        <f>+'Data set'!$E$30</f>
        <v>125</v>
      </c>
      <c r="I21" s="250">
        <f>+'Data set'!$E$30</f>
        <v>125</v>
      </c>
      <c r="J21" s="250">
        <f>+'Data set'!$E$30</f>
        <v>125</v>
      </c>
      <c r="K21" s="250">
        <f>+'Data set'!$E$30</f>
        <v>125</v>
      </c>
      <c r="L21" s="250">
        <f>+'Data set'!$E$30</f>
        <v>125</v>
      </c>
      <c r="M21" s="250">
        <f>+'Data set'!$E$30</f>
        <v>125</v>
      </c>
      <c r="N21" s="250">
        <f>+'Data set'!$E$30</f>
        <v>125</v>
      </c>
      <c r="O21" s="250">
        <f>+'Data set'!$E$30</f>
        <v>125</v>
      </c>
      <c r="P21" s="110">
        <f>SUM(D21:O21)</f>
        <v>1500</v>
      </c>
      <c r="R21" s="122"/>
      <c r="S21" s="669"/>
      <c r="T21" s="669"/>
    </row>
    <row r="22" spans="1:20" ht="14.5" x14ac:dyDescent="0.35">
      <c r="A22" s="94"/>
      <c r="B22" s="503" t="str">
        <f>+'Data set'!B31</f>
        <v>Special costs (books, music)</v>
      </c>
      <c r="C22" s="253" t="s">
        <v>139</v>
      </c>
      <c r="D22" s="250">
        <f>+'Data set'!$E$31</f>
        <v>0</v>
      </c>
      <c r="E22" s="250">
        <f>+'Data set'!$E$31</f>
        <v>0</v>
      </c>
      <c r="F22" s="250">
        <f>+'Data set'!$E$31</f>
        <v>0</v>
      </c>
      <c r="G22" s="250">
        <f>+'Data set'!$E$31</f>
        <v>0</v>
      </c>
      <c r="H22" s="250">
        <f>+'Data set'!$E$31</f>
        <v>0</v>
      </c>
      <c r="I22" s="250">
        <f>+'Data set'!$E$31</f>
        <v>0</v>
      </c>
      <c r="J22" s="250">
        <f>+'Data set'!$E$31</f>
        <v>0</v>
      </c>
      <c r="K22" s="250">
        <f>+'Data set'!$E$31</f>
        <v>0</v>
      </c>
      <c r="L22" s="250">
        <f>+'Data set'!$E$31</f>
        <v>0</v>
      </c>
      <c r="M22" s="250">
        <f>+'Data set'!$E$31</f>
        <v>0</v>
      </c>
      <c r="N22" s="250">
        <f>+'Data set'!$E$31</f>
        <v>0</v>
      </c>
      <c r="O22" s="250">
        <f>+'Data set'!$E$31</f>
        <v>0</v>
      </c>
      <c r="P22" s="110">
        <f>SUM(D22:O22)</f>
        <v>0</v>
      </c>
      <c r="R22" s="122"/>
      <c r="S22" s="669"/>
      <c r="T22" s="669"/>
    </row>
    <row r="23" spans="1:20" ht="14.5" x14ac:dyDescent="0.35">
      <c r="A23" s="94"/>
      <c r="B23" s="503" t="str">
        <f>+'Data set'!B32</f>
        <v>Medical insurance</v>
      </c>
      <c r="C23" s="253" t="s">
        <v>139</v>
      </c>
      <c r="D23" s="250">
        <f>+'Data set'!$E$32</f>
        <v>100</v>
      </c>
      <c r="E23" s="250">
        <f>+'Data set'!$E$32</f>
        <v>100</v>
      </c>
      <c r="F23" s="250">
        <f>+'Data set'!$E$32</f>
        <v>100</v>
      </c>
      <c r="G23" s="250">
        <f>+'Data set'!$E$32</f>
        <v>100</v>
      </c>
      <c r="H23" s="250">
        <f>+'Data set'!$E$32</f>
        <v>100</v>
      </c>
      <c r="I23" s="250">
        <f>+'Data set'!$E$32</f>
        <v>100</v>
      </c>
      <c r="J23" s="250">
        <f>+'Data set'!$E$32</f>
        <v>100</v>
      </c>
      <c r="K23" s="250">
        <f>+'Data set'!$E$32</f>
        <v>100</v>
      </c>
      <c r="L23" s="250">
        <f>+'Data set'!$E$32</f>
        <v>100</v>
      </c>
      <c r="M23" s="250">
        <f>+'Data set'!$E$32</f>
        <v>100</v>
      </c>
      <c r="N23" s="250">
        <f>+'Data set'!$E$32</f>
        <v>100</v>
      </c>
      <c r="O23" s="250">
        <f>+'Data set'!$E$32</f>
        <v>100</v>
      </c>
      <c r="P23" s="110">
        <f>SUM(C23:O23)</f>
        <v>1200</v>
      </c>
      <c r="R23" s="120"/>
      <c r="S23" s="669"/>
      <c r="T23" s="669"/>
    </row>
    <row r="24" spans="1:20" ht="14.5" x14ac:dyDescent="0.35">
      <c r="A24" s="94"/>
      <c r="B24" s="503" t="str">
        <f>+'Data set'!B33</f>
        <v>Other Insurances</v>
      </c>
      <c r="C24" s="253" t="s">
        <v>139</v>
      </c>
      <c r="D24" s="250">
        <f>+'Data set'!$E$33</f>
        <v>0</v>
      </c>
      <c r="E24" s="250">
        <f>+'Data set'!$E$33</f>
        <v>0</v>
      </c>
      <c r="F24" s="250">
        <f>+'Data set'!$E$33</f>
        <v>0</v>
      </c>
      <c r="G24" s="250">
        <f>+'Data set'!$E$33</f>
        <v>0</v>
      </c>
      <c r="H24" s="250">
        <f>+'Data set'!$E$33</f>
        <v>0</v>
      </c>
      <c r="I24" s="250">
        <f>+'Data set'!$E$33</f>
        <v>0</v>
      </c>
      <c r="J24" s="250">
        <f>+'Data set'!$E$33</f>
        <v>0</v>
      </c>
      <c r="K24" s="250">
        <f>+'Data set'!$E$33</f>
        <v>0</v>
      </c>
      <c r="L24" s="250">
        <f>+'Data set'!$E$33</f>
        <v>0</v>
      </c>
      <c r="M24" s="250">
        <f>+'Data set'!$E$33</f>
        <v>0</v>
      </c>
      <c r="N24" s="250">
        <f>+'Data set'!$E$33</f>
        <v>0</v>
      </c>
      <c r="O24" s="250">
        <f>+'Data set'!$E$33</f>
        <v>0</v>
      </c>
      <c r="P24" s="110">
        <f>SUM(C24:O24)</f>
        <v>0</v>
      </c>
      <c r="R24" s="120"/>
      <c r="S24" s="669"/>
      <c r="T24" s="669"/>
    </row>
    <row r="25" spans="1:20" ht="14.5" x14ac:dyDescent="0.35">
      <c r="A25" s="94"/>
      <c r="B25" s="503" t="str">
        <f>+'Data set'!B34</f>
        <v>Transportation</v>
      </c>
      <c r="C25" s="253" t="s">
        <v>139</v>
      </c>
      <c r="D25" s="250">
        <f>+'Data set'!$E$34</f>
        <v>75</v>
      </c>
      <c r="E25" s="250">
        <f>+'Data set'!$E$34</f>
        <v>75</v>
      </c>
      <c r="F25" s="250">
        <f>+'Data set'!$E$34</f>
        <v>75</v>
      </c>
      <c r="G25" s="250">
        <f>+'Data set'!$E$34</f>
        <v>75</v>
      </c>
      <c r="H25" s="250">
        <f>+'Data set'!$E$34</f>
        <v>75</v>
      </c>
      <c r="I25" s="250">
        <f>+'Data set'!$E$34</f>
        <v>75</v>
      </c>
      <c r="J25" s="250">
        <f>+'Data set'!$E$34</f>
        <v>75</v>
      </c>
      <c r="K25" s="250">
        <f>+'Data set'!$E$34</f>
        <v>75</v>
      </c>
      <c r="L25" s="250">
        <f>+'Data set'!$E$34</f>
        <v>75</v>
      </c>
      <c r="M25" s="250">
        <f>+'Data set'!$E$34</f>
        <v>75</v>
      </c>
      <c r="N25" s="250">
        <f>+'Data set'!$E$34</f>
        <v>75</v>
      </c>
      <c r="O25" s="250">
        <f>+'Data set'!$E$34</f>
        <v>75</v>
      </c>
      <c r="P25" s="110">
        <f>SUM(C25:O25)</f>
        <v>900</v>
      </c>
      <c r="R25" s="94"/>
      <c r="S25" s="94"/>
      <c r="T25" s="94"/>
    </row>
    <row r="26" spans="1:20" ht="14.5" x14ac:dyDescent="0.35">
      <c r="A26" s="94"/>
      <c r="B26" s="503" t="str">
        <f>+'Data set'!B35</f>
        <v xml:space="preserve">Food, clothing, </v>
      </c>
      <c r="C26" s="253" t="s">
        <v>139</v>
      </c>
      <c r="D26" s="250">
        <f>+'Data set'!$E$35</f>
        <v>150</v>
      </c>
      <c r="E26" s="250">
        <f>+'Data set'!$E$35</f>
        <v>150</v>
      </c>
      <c r="F26" s="250">
        <f>+'Data set'!$E$35</f>
        <v>150</v>
      </c>
      <c r="G26" s="250">
        <f>+'Data set'!$E$35</f>
        <v>150</v>
      </c>
      <c r="H26" s="250">
        <f>+'Data set'!$E$35</f>
        <v>150</v>
      </c>
      <c r="I26" s="250">
        <f>+'Data set'!$E$35</f>
        <v>150</v>
      </c>
      <c r="J26" s="250">
        <f>+'Data set'!$E$35</f>
        <v>150</v>
      </c>
      <c r="K26" s="250">
        <f>+'Data set'!$E$35</f>
        <v>150</v>
      </c>
      <c r="L26" s="250">
        <f>+'Data set'!$E$35</f>
        <v>150</v>
      </c>
      <c r="M26" s="250">
        <f>+'Data set'!$E$35</f>
        <v>150</v>
      </c>
      <c r="N26" s="250">
        <f>+'Data set'!$E$35</f>
        <v>150</v>
      </c>
      <c r="O26" s="250">
        <f>+'Data set'!$E$35</f>
        <v>150</v>
      </c>
      <c r="P26" s="110">
        <f>SUM(C26:O26)</f>
        <v>1800</v>
      </c>
      <c r="R26" s="94"/>
      <c r="S26" s="94"/>
      <c r="T26" s="94"/>
    </row>
    <row r="27" spans="1:20" ht="14.5" x14ac:dyDescent="0.35">
      <c r="A27" s="94"/>
      <c r="B27" s="503" t="str">
        <f>+'Data set'!B36</f>
        <v xml:space="preserve">Holidays, restaurants, </v>
      </c>
      <c r="C27" s="253" t="s">
        <v>139</v>
      </c>
      <c r="D27" s="255">
        <f>+'Data set'!$E$36</f>
        <v>50</v>
      </c>
      <c r="E27" s="255">
        <f>+'Data set'!$E$36</f>
        <v>50</v>
      </c>
      <c r="F27" s="255">
        <f>+'Data set'!$E$36</f>
        <v>50</v>
      </c>
      <c r="G27" s="255">
        <f>+'Data set'!$E$36</f>
        <v>50</v>
      </c>
      <c r="H27" s="255">
        <f>+'Data set'!$E$36</f>
        <v>50</v>
      </c>
      <c r="I27" s="255">
        <f>+'Data set'!$E$36</f>
        <v>50</v>
      </c>
      <c r="J27" s="255">
        <f>+'Data set'!$E$36</f>
        <v>50</v>
      </c>
      <c r="K27" s="255">
        <f>+'Data set'!$E$36</f>
        <v>50</v>
      </c>
      <c r="L27" s="255">
        <f>+'Data set'!$E$36</f>
        <v>50</v>
      </c>
      <c r="M27" s="255">
        <f>+'Data set'!$E$36</f>
        <v>50</v>
      </c>
      <c r="N27" s="255">
        <f>+'Data set'!$E$36</f>
        <v>50</v>
      </c>
      <c r="O27" s="255">
        <f>+'Data set'!$E$36</f>
        <v>50</v>
      </c>
      <c r="P27" s="110">
        <f>SUM(D27:O27)</f>
        <v>600</v>
      </c>
    </row>
    <row r="28" spans="1:20" ht="14.5" x14ac:dyDescent="0.35">
      <c r="A28" s="94"/>
      <c r="B28" s="503" t="str">
        <f>+'Data set'!B37</f>
        <v>Schooling</v>
      </c>
      <c r="C28" s="253" t="s">
        <v>139</v>
      </c>
      <c r="D28" s="250">
        <f>+'Data set'!$E$37</f>
        <v>0</v>
      </c>
      <c r="E28" s="250">
        <f>+'Data set'!$E$37</f>
        <v>0</v>
      </c>
      <c r="F28" s="250">
        <f>+'Data set'!$E$37</f>
        <v>0</v>
      </c>
      <c r="G28" s="250">
        <f>+'Data set'!$E$37</f>
        <v>0</v>
      </c>
      <c r="H28" s="250">
        <f>+'Data set'!$E$37</f>
        <v>0</v>
      </c>
      <c r="I28" s="250">
        <f>+'Data set'!$E$37</f>
        <v>0</v>
      </c>
      <c r="J28" s="250">
        <f>+'Data set'!$E$37</f>
        <v>0</v>
      </c>
      <c r="K28" s="250">
        <f>+'Data set'!$E$37</f>
        <v>0</v>
      </c>
      <c r="L28" s="250">
        <f>+'Data set'!$E$37</f>
        <v>0</v>
      </c>
      <c r="M28" s="250">
        <f>+'Data set'!$E$37</f>
        <v>0</v>
      </c>
      <c r="N28" s="250">
        <f>+'Data set'!$E$37</f>
        <v>0</v>
      </c>
      <c r="O28" s="250">
        <f>+'Data set'!$E$37</f>
        <v>0</v>
      </c>
      <c r="P28" s="110">
        <f t="shared" ref="P28:P30" si="4">SUM(D28:O28)</f>
        <v>0</v>
      </c>
    </row>
    <row r="29" spans="1:20" ht="14.5" x14ac:dyDescent="0.35">
      <c r="A29" s="94"/>
      <c r="B29" s="503" t="str">
        <f>+'Data set'!B38</f>
        <v>Repayment personal loans (incl. interest)</v>
      </c>
      <c r="C29" s="253" t="s">
        <v>139</v>
      </c>
      <c r="D29" s="250">
        <f>+'Data set'!$E$38</f>
        <v>200</v>
      </c>
      <c r="E29" s="250">
        <f>+'Data set'!$E$38</f>
        <v>200</v>
      </c>
      <c r="F29" s="250">
        <f>+'Data set'!$E$38</f>
        <v>200</v>
      </c>
      <c r="G29" s="250">
        <f>+'Data set'!$E$38</f>
        <v>200</v>
      </c>
      <c r="H29" s="250">
        <f>+'Data set'!$E$38</f>
        <v>200</v>
      </c>
      <c r="I29" s="250">
        <f>+'Data set'!$E$38</f>
        <v>200</v>
      </c>
      <c r="J29" s="250">
        <f>+'Data set'!$E$38</f>
        <v>200</v>
      </c>
      <c r="K29" s="250">
        <f>+'Data set'!$E$38</f>
        <v>200</v>
      </c>
      <c r="L29" s="250">
        <f>+'Data set'!$E$38</f>
        <v>200</v>
      </c>
      <c r="M29" s="250">
        <f>+'Data set'!$E$38</f>
        <v>200</v>
      </c>
      <c r="N29" s="250">
        <f>+'Data set'!$E$38</f>
        <v>200</v>
      </c>
      <c r="O29" s="250">
        <f>+'Data set'!$E$38</f>
        <v>200</v>
      </c>
      <c r="P29" s="110">
        <f t="shared" si="4"/>
        <v>2400</v>
      </c>
    </row>
    <row r="30" spans="1:20" ht="14.5" x14ac:dyDescent="0.35">
      <c r="A30" s="94"/>
      <c r="B30" s="503" t="str">
        <f>+'Data set'!B39</f>
        <v>Other household/ personal costs</v>
      </c>
      <c r="C30" s="253" t="s">
        <v>139</v>
      </c>
      <c r="D30" s="250">
        <f>+'Data set'!$E$39</f>
        <v>0</v>
      </c>
      <c r="E30" s="250">
        <f>+'Data set'!$E$39</f>
        <v>0</v>
      </c>
      <c r="F30" s="250">
        <f>+'Data set'!$E$39</f>
        <v>0</v>
      </c>
      <c r="G30" s="250">
        <f>+'Data set'!$E$39</f>
        <v>0</v>
      </c>
      <c r="H30" s="250">
        <f>+'Data set'!$E$39</f>
        <v>0</v>
      </c>
      <c r="I30" s="250">
        <f>+'Data set'!$E$39</f>
        <v>0</v>
      </c>
      <c r="J30" s="250">
        <f>+'Data set'!$E$39</f>
        <v>0</v>
      </c>
      <c r="K30" s="250">
        <f>+'Data set'!$E$39</f>
        <v>0</v>
      </c>
      <c r="L30" s="250">
        <f>+'Data set'!$E$39</f>
        <v>0</v>
      </c>
      <c r="M30" s="250">
        <f>+'Data set'!$E$39</f>
        <v>0</v>
      </c>
      <c r="N30" s="250">
        <f>+'Data set'!$E$39</f>
        <v>0</v>
      </c>
      <c r="O30" s="250">
        <f>+'Data set'!$E$39</f>
        <v>0</v>
      </c>
      <c r="P30" s="110">
        <f t="shared" si="4"/>
        <v>0</v>
      </c>
    </row>
    <row r="31" spans="1:20" ht="15" thickBot="1" x14ac:dyDescent="0.4">
      <c r="A31" s="94"/>
      <c r="B31" s="503"/>
      <c r="C31" s="246"/>
      <c r="D31" s="254"/>
      <c r="E31" s="107"/>
      <c r="F31" s="107"/>
      <c r="G31" s="107"/>
      <c r="H31" s="107"/>
      <c r="I31" s="107"/>
      <c r="J31" s="107"/>
      <c r="K31" s="107"/>
      <c r="L31" s="107"/>
      <c r="M31" s="107"/>
      <c r="N31" s="107"/>
      <c r="O31" s="107"/>
      <c r="P31" s="107"/>
    </row>
    <row r="32" spans="1:20" ht="15.5" thickTop="1" thickBot="1" x14ac:dyDescent="0.4">
      <c r="A32" s="94"/>
      <c r="B32" s="113" t="s">
        <v>209</v>
      </c>
      <c r="C32" s="245">
        <f t="shared" ref="C32:O32" si="5">SUM(C18:C31)</f>
        <v>0</v>
      </c>
      <c r="D32" s="114">
        <f t="shared" si="5"/>
        <v>900</v>
      </c>
      <c r="E32" s="114">
        <f t="shared" si="5"/>
        <v>900</v>
      </c>
      <c r="F32" s="114">
        <f t="shared" si="5"/>
        <v>900</v>
      </c>
      <c r="G32" s="114">
        <f t="shared" si="5"/>
        <v>900</v>
      </c>
      <c r="H32" s="114">
        <f t="shared" si="5"/>
        <v>900</v>
      </c>
      <c r="I32" s="114">
        <f t="shared" si="5"/>
        <v>900</v>
      </c>
      <c r="J32" s="114">
        <f t="shared" si="5"/>
        <v>900</v>
      </c>
      <c r="K32" s="114">
        <f t="shared" si="5"/>
        <v>900</v>
      </c>
      <c r="L32" s="114">
        <f t="shared" si="5"/>
        <v>900</v>
      </c>
      <c r="M32" s="114">
        <f t="shared" si="5"/>
        <v>900</v>
      </c>
      <c r="N32" s="114">
        <f t="shared" si="5"/>
        <v>900</v>
      </c>
      <c r="O32" s="114">
        <f t="shared" si="5"/>
        <v>900</v>
      </c>
      <c r="P32" s="115">
        <f>SUM(C32:O32)</f>
        <v>10800</v>
      </c>
    </row>
    <row r="33" spans="1:16" ht="15" thickTop="1" x14ac:dyDescent="0.35">
      <c r="A33" s="94"/>
      <c r="B33" s="111"/>
      <c r="C33" s="111"/>
      <c r="D33" s="111"/>
      <c r="E33" s="111"/>
      <c r="F33" s="111"/>
      <c r="G33" s="111"/>
      <c r="H33" s="111"/>
      <c r="I33" s="111"/>
      <c r="J33" s="111"/>
      <c r="K33" s="111"/>
      <c r="L33" s="111"/>
      <c r="M33" s="111"/>
      <c r="N33" s="111"/>
      <c r="O33" s="111"/>
      <c r="P33" s="111"/>
    </row>
    <row r="34" spans="1:16" ht="21.5" thickBot="1" x14ac:dyDescent="0.55000000000000004">
      <c r="A34" s="94"/>
      <c r="B34" s="520" t="s">
        <v>383</v>
      </c>
      <c r="C34" s="111"/>
      <c r="D34" s="111"/>
      <c r="E34" s="111"/>
      <c r="F34" s="111"/>
      <c r="G34" s="111"/>
      <c r="H34" s="111"/>
      <c r="I34" s="111"/>
      <c r="J34" s="111"/>
      <c r="K34" s="111"/>
      <c r="L34" s="111"/>
      <c r="M34" s="111"/>
      <c r="N34" s="111"/>
      <c r="O34" s="111"/>
      <c r="P34" s="111"/>
    </row>
    <row r="35" spans="1:16" ht="15.5" thickTop="1" thickBot="1" x14ac:dyDescent="0.4">
      <c r="A35" s="94"/>
      <c r="B35" s="281" t="s">
        <v>243</v>
      </c>
      <c r="C35" s="282">
        <f t="shared" ref="C35:P35" si="6">C15-C32</f>
        <v>0</v>
      </c>
      <c r="D35" s="282">
        <f t="shared" si="6"/>
        <v>1020</v>
      </c>
      <c r="E35" s="282">
        <f t="shared" si="6"/>
        <v>420</v>
      </c>
      <c r="F35" s="282">
        <f t="shared" si="6"/>
        <v>420</v>
      </c>
      <c r="G35" s="282">
        <f t="shared" si="6"/>
        <v>4920</v>
      </c>
      <c r="H35" s="282">
        <f t="shared" si="6"/>
        <v>420</v>
      </c>
      <c r="I35" s="282">
        <f t="shared" si="6"/>
        <v>420</v>
      </c>
      <c r="J35" s="282">
        <f t="shared" si="6"/>
        <v>420</v>
      </c>
      <c r="K35" s="282">
        <f t="shared" si="6"/>
        <v>420</v>
      </c>
      <c r="L35" s="282">
        <f t="shared" si="6"/>
        <v>420</v>
      </c>
      <c r="M35" s="282">
        <f t="shared" si="6"/>
        <v>420</v>
      </c>
      <c r="N35" s="282">
        <f t="shared" si="6"/>
        <v>420</v>
      </c>
      <c r="O35" s="282">
        <f t="shared" si="6"/>
        <v>420</v>
      </c>
      <c r="P35" s="282">
        <f t="shared" si="6"/>
        <v>10140</v>
      </c>
    </row>
    <row r="36" spans="1:16" ht="15.5" thickTop="1" thickBot="1" x14ac:dyDescent="0.4">
      <c r="A36" s="94"/>
      <c r="B36" s="281" t="s">
        <v>276</v>
      </c>
      <c r="C36" s="282">
        <f>+'Data set'!E53</f>
        <v>600</v>
      </c>
      <c r="D36" s="282">
        <f>+C36</f>
        <v>600</v>
      </c>
      <c r="E36" s="282">
        <f t="shared" ref="E36:O36" si="7">+D36</f>
        <v>600</v>
      </c>
      <c r="F36" s="282">
        <f t="shared" si="7"/>
        <v>600</v>
      </c>
      <c r="G36" s="282">
        <f t="shared" si="7"/>
        <v>600</v>
      </c>
      <c r="H36" s="282">
        <f t="shared" si="7"/>
        <v>600</v>
      </c>
      <c r="I36" s="282">
        <f t="shared" si="7"/>
        <v>600</v>
      </c>
      <c r="J36" s="282">
        <f t="shared" si="7"/>
        <v>600</v>
      </c>
      <c r="K36" s="282">
        <f t="shared" si="7"/>
        <v>600</v>
      </c>
      <c r="L36" s="282">
        <f t="shared" si="7"/>
        <v>600</v>
      </c>
      <c r="M36" s="282">
        <f t="shared" si="7"/>
        <v>600</v>
      </c>
      <c r="N36" s="282">
        <f t="shared" si="7"/>
        <v>600</v>
      </c>
      <c r="O36" s="282">
        <f t="shared" si="7"/>
        <v>600</v>
      </c>
      <c r="P36" s="282"/>
    </row>
    <row r="37" spans="1:16" ht="15.5" thickTop="1" thickBot="1" x14ac:dyDescent="0.4">
      <c r="A37" s="94"/>
      <c r="B37" s="281" t="s">
        <v>382</v>
      </c>
      <c r="C37" s="282"/>
      <c r="D37" s="282">
        <f>+D35-D36</f>
        <v>420</v>
      </c>
      <c r="E37" s="282">
        <f t="shared" ref="E37:O37" si="8">+E35-E36</f>
        <v>-180</v>
      </c>
      <c r="F37" s="282">
        <f t="shared" si="8"/>
        <v>-180</v>
      </c>
      <c r="G37" s="282">
        <f t="shared" si="8"/>
        <v>4320</v>
      </c>
      <c r="H37" s="282">
        <f t="shared" si="8"/>
        <v>-180</v>
      </c>
      <c r="I37" s="282">
        <f t="shared" si="8"/>
        <v>-180</v>
      </c>
      <c r="J37" s="282">
        <f t="shared" si="8"/>
        <v>-180</v>
      </c>
      <c r="K37" s="282">
        <f t="shared" si="8"/>
        <v>-180</v>
      </c>
      <c r="L37" s="282">
        <f t="shared" si="8"/>
        <v>-180</v>
      </c>
      <c r="M37" s="282">
        <f t="shared" si="8"/>
        <v>-180</v>
      </c>
      <c r="N37" s="282">
        <f t="shared" si="8"/>
        <v>-180</v>
      </c>
      <c r="O37" s="282">
        <f t="shared" si="8"/>
        <v>-180</v>
      </c>
      <c r="P37" s="282"/>
    </row>
    <row r="38" spans="1:16" s="285" customFormat="1" ht="30" thickTop="1" thickBot="1" x14ac:dyDescent="0.4">
      <c r="A38" s="106"/>
      <c r="B38" s="283" t="s">
        <v>277</v>
      </c>
      <c r="C38" s="284"/>
      <c r="D38" s="286">
        <f>+D35+C7-D36</f>
        <v>1020</v>
      </c>
      <c r="E38" s="286">
        <f>+D38+E35</f>
        <v>1440</v>
      </c>
      <c r="F38" s="286">
        <f t="shared" ref="F38:O38" si="9">+E38+F35</f>
        <v>1860</v>
      </c>
      <c r="G38" s="286">
        <f t="shared" si="9"/>
        <v>6780</v>
      </c>
      <c r="H38" s="286">
        <f t="shared" si="9"/>
        <v>7200</v>
      </c>
      <c r="I38" s="286">
        <f t="shared" si="9"/>
        <v>7620</v>
      </c>
      <c r="J38" s="286">
        <f t="shared" si="9"/>
        <v>8040</v>
      </c>
      <c r="K38" s="286">
        <f t="shared" si="9"/>
        <v>8460</v>
      </c>
      <c r="L38" s="286">
        <f t="shared" si="9"/>
        <v>8880</v>
      </c>
      <c r="M38" s="286">
        <f t="shared" si="9"/>
        <v>9300</v>
      </c>
      <c r="N38" s="286">
        <f t="shared" si="9"/>
        <v>9720</v>
      </c>
      <c r="O38" s="286">
        <f t="shared" si="9"/>
        <v>10140</v>
      </c>
      <c r="P38" s="284">
        <f>+P35+O7</f>
        <v>10140</v>
      </c>
    </row>
    <row r="39" spans="1:16" ht="15" thickTop="1" x14ac:dyDescent="0.35">
      <c r="A39" s="94"/>
      <c r="B39" s="111"/>
      <c r="C39" s="111"/>
      <c r="D39" s="111"/>
      <c r="E39" s="111"/>
      <c r="F39" s="111"/>
      <c r="G39" s="111"/>
      <c r="H39" s="111"/>
      <c r="I39" s="111"/>
      <c r="J39" s="111"/>
      <c r="K39" s="111"/>
      <c r="L39" s="111"/>
      <c r="M39" s="111"/>
      <c r="N39" s="111"/>
      <c r="O39" s="111"/>
      <c r="P39" s="111"/>
    </row>
    <row r="40" spans="1:16" ht="14.5" x14ac:dyDescent="0.35">
      <c r="A40" s="94"/>
      <c r="B40" s="94"/>
      <c r="C40" s="94"/>
      <c r="D40" s="94"/>
      <c r="E40" s="94"/>
      <c r="F40" s="94"/>
      <c r="G40" s="94"/>
      <c r="H40" s="94"/>
      <c r="I40" s="94"/>
      <c r="J40" s="94"/>
      <c r="K40" s="94"/>
      <c r="L40" s="94"/>
      <c r="M40" s="94"/>
      <c r="N40" s="94"/>
      <c r="O40" s="94"/>
      <c r="P40" s="94"/>
    </row>
    <row r="41" spans="1:16" ht="14.5" x14ac:dyDescent="0.35">
      <c r="A41" s="94"/>
      <c r="B41" s="94"/>
      <c r="C41" s="94"/>
      <c r="D41" s="94"/>
      <c r="E41" s="94"/>
      <c r="F41" s="94"/>
      <c r="G41" s="94"/>
      <c r="H41" s="94"/>
      <c r="I41" s="94"/>
      <c r="J41" s="94"/>
      <c r="K41" s="94"/>
      <c r="L41" s="94"/>
      <c r="M41" s="94"/>
      <c r="N41" s="94"/>
      <c r="O41" s="94"/>
      <c r="P41" s="94"/>
    </row>
  </sheetData>
  <sheetProtection algorithmName="SHA-512" hashValue="F+emHakOk+jUKPGQz0k6LAIMoyLtNRBxb1Od6L4UTEbJYtRwNuE28A2T9p6dqxDMD1QnSRmddpei07lj9O4hbA==" saltValue="6DmljKdkoI9OSR8hY7xXZQ==" spinCount="100000" sheet="1" objects="1" scenarios="1"/>
  <mergeCells count="6">
    <mergeCell ref="S24:T24"/>
    <mergeCell ref="L2:M2"/>
    <mergeCell ref="S20:T20"/>
    <mergeCell ref="S21:T21"/>
    <mergeCell ref="S22:T22"/>
    <mergeCell ref="S23:T23"/>
  </mergeCells>
  <pageMargins left="0.25" right="0.25" top="0.75" bottom="0.75" header="0.3" footer="0.3"/>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W61"/>
  <sheetViews>
    <sheetView topLeftCell="A36" zoomScale="89" zoomScaleNormal="89" workbookViewId="0">
      <selection activeCell="C48" sqref="C48"/>
    </sheetView>
  </sheetViews>
  <sheetFormatPr defaultColWidth="9.08984375" defaultRowHeight="14.25" customHeight="1" x14ac:dyDescent="0.35"/>
  <cols>
    <col min="1" max="1" width="3.08984375" style="95" customWidth="1"/>
    <col min="2" max="2" width="34.54296875" style="263" customWidth="1"/>
    <col min="3" max="3" width="12.90625" style="95" customWidth="1"/>
    <col min="4" max="4" width="13.08984375" style="95" customWidth="1"/>
    <col min="5" max="5" width="13.453125" style="95" customWidth="1"/>
    <col min="6" max="15" width="10.6328125" style="95" customWidth="1"/>
    <col min="16" max="16" width="12.90625" style="95" customWidth="1"/>
    <col min="17" max="17" width="12" style="95" bestFit="1" customWidth="1"/>
    <col min="18" max="18" width="9.453125" style="95" customWidth="1"/>
    <col min="19" max="16384" width="9.08984375" style="95"/>
  </cols>
  <sheetData>
    <row r="1" spans="1:23" s="301" customFormat="1" ht="45" customHeight="1" x14ac:dyDescent="0.6">
      <c r="A1" s="299"/>
      <c r="B1" s="302" t="s">
        <v>338</v>
      </c>
      <c r="C1" s="300"/>
      <c r="D1" s="300"/>
      <c r="J1" s="303"/>
      <c r="K1" s="303"/>
      <c r="L1" s="304"/>
      <c r="M1" s="304"/>
      <c r="N1" s="304"/>
      <c r="O1" s="303"/>
      <c r="P1" s="299"/>
    </row>
    <row r="2" spans="1:23" ht="26" x14ac:dyDescent="0.35">
      <c r="A2" s="94"/>
      <c r="B2" s="259"/>
      <c r="C2" s="94"/>
      <c r="D2" s="96"/>
      <c r="F2" s="94"/>
      <c r="G2" s="258" t="s">
        <v>212</v>
      </c>
      <c r="H2" s="94"/>
      <c r="I2" s="256" t="str">
        <f>+'Data set'!$E$2</f>
        <v>……</v>
      </c>
      <c r="J2" s="94"/>
      <c r="K2" s="94"/>
      <c r="L2" s="670" t="s">
        <v>211</v>
      </c>
      <c r="M2" s="670"/>
      <c r="N2" s="256" t="str">
        <f>'Data set'!E3</f>
        <v>……</v>
      </c>
      <c r="O2" s="94"/>
      <c r="P2" s="94"/>
    </row>
    <row r="3" spans="1:23" ht="14.5" x14ac:dyDescent="0.35">
      <c r="A3" s="94"/>
      <c r="B3" s="260" t="s">
        <v>339</v>
      </c>
      <c r="C3" s="98">
        <v>0</v>
      </c>
      <c r="D3" s="98">
        <v>1</v>
      </c>
      <c r="E3" s="98">
        <v>2</v>
      </c>
      <c r="F3" s="98">
        <v>3</v>
      </c>
      <c r="G3" s="98">
        <v>4</v>
      </c>
      <c r="H3" s="98">
        <v>5</v>
      </c>
      <c r="I3" s="98">
        <v>6</v>
      </c>
      <c r="J3" s="98">
        <v>7</v>
      </c>
      <c r="K3" s="98">
        <v>8</v>
      </c>
      <c r="L3" s="98">
        <v>9</v>
      </c>
      <c r="M3" s="98">
        <v>10</v>
      </c>
      <c r="N3" s="98">
        <v>11</v>
      </c>
      <c r="O3" s="98">
        <v>12</v>
      </c>
      <c r="P3" s="98" t="s">
        <v>294</v>
      </c>
    </row>
    <row r="4" spans="1:23" ht="14.5" hidden="1" x14ac:dyDescent="0.35">
      <c r="A4" s="94"/>
      <c r="B4" s="261"/>
      <c r="C4" s="99"/>
      <c r="D4" s="100"/>
      <c r="E4" s="100"/>
      <c r="F4" s="100"/>
      <c r="G4" s="100"/>
      <c r="H4" s="100"/>
      <c r="I4" s="100"/>
      <c r="J4" s="100"/>
      <c r="K4" s="100"/>
      <c r="L4" s="100"/>
      <c r="M4" s="100"/>
      <c r="N4" s="100"/>
      <c r="O4" s="100"/>
      <c r="P4" s="100"/>
    </row>
    <row r="5" spans="1:23" ht="14.5" hidden="1" x14ac:dyDescent="0.35">
      <c r="A5" s="94"/>
      <c r="B5" s="262"/>
      <c r="C5" s="101"/>
      <c r="D5" s="101"/>
      <c r="E5" s="101"/>
      <c r="F5" s="101"/>
      <c r="G5" s="101"/>
      <c r="H5" s="101"/>
      <c r="I5" s="101"/>
      <c r="J5" s="101"/>
      <c r="K5" s="101"/>
      <c r="L5" s="101"/>
      <c r="M5" s="101"/>
      <c r="N5" s="101"/>
      <c r="O5" s="101"/>
      <c r="P5" s="101"/>
    </row>
    <row r="6" spans="1:23" ht="15" thickBot="1" x14ac:dyDescent="0.4">
      <c r="A6" s="94"/>
      <c r="B6" s="429"/>
      <c r="C6" s="430"/>
      <c r="D6" s="430"/>
      <c r="E6" s="430"/>
      <c r="F6" s="430"/>
      <c r="G6" s="430"/>
      <c r="H6" s="430"/>
      <c r="I6" s="430"/>
      <c r="J6" s="430"/>
      <c r="K6" s="430"/>
      <c r="L6" s="430"/>
      <c r="M6" s="430"/>
      <c r="N6" s="430"/>
      <c r="O6" s="430"/>
      <c r="P6" s="102"/>
    </row>
    <row r="7" spans="1:23" ht="15.5" thickTop="1" thickBot="1" x14ac:dyDescent="0.4">
      <c r="A7" s="94"/>
      <c r="B7" s="437" t="s">
        <v>278</v>
      </c>
      <c r="C7" s="431"/>
      <c r="D7" s="431"/>
      <c r="E7" s="431"/>
      <c r="F7" s="431"/>
      <c r="G7" s="431"/>
      <c r="H7" s="431"/>
      <c r="I7" s="431"/>
      <c r="J7" s="431"/>
      <c r="K7" s="431"/>
      <c r="L7" s="431"/>
      <c r="M7" s="431"/>
      <c r="N7" s="431"/>
      <c r="O7" s="432"/>
      <c r="P7" s="105"/>
    </row>
    <row r="8" spans="1:23" ht="29.5" thickTop="1" x14ac:dyDescent="0.35">
      <c r="A8" s="106"/>
      <c r="B8" s="504" t="s">
        <v>342</v>
      </c>
      <c r="C8" s="436">
        <f>'Data set'!F76</f>
        <v>2400</v>
      </c>
      <c r="D8" s="413">
        <f>+C8</f>
        <v>2400</v>
      </c>
      <c r="E8" s="413"/>
      <c r="F8" s="413"/>
      <c r="G8" s="413"/>
      <c r="H8" s="413"/>
      <c r="I8" s="413"/>
      <c r="J8" s="413"/>
      <c r="K8" s="413"/>
      <c r="L8" s="413"/>
      <c r="M8" s="413"/>
      <c r="N8" s="413"/>
      <c r="O8" s="414"/>
      <c r="P8" s="307">
        <f>SUM(C8:O8)</f>
        <v>4800</v>
      </c>
    </row>
    <row r="9" spans="1:23" ht="14.5" x14ac:dyDescent="0.35">
      <c r="A9" s="106"/>
      <c r="B9" s="505" t="s">
        <v>213</v>
      </c>
      <c r="C9" s="436">
        <f>+'Data set'!E78</f>
        <v>2000</v>
      </c>
      <c r="D9" s="413">
        <f>+C9</f>
        <v>2000</v>
      </c>
      <c r="E9" s="413"/>
      <c r="F9" s="413"/>
      <c r="G9" s="413"/>
      <c r="H9" s="413"/>
      <c r="I9" s="413"/>
      <c r="J9" s="413"/>
      <c r="K9" s="413"/>
      <c r="L9" s="413"/>
      <c r="M9" s="413"/>
      <c r="N9" s="413"/>
      <c r="O9" s="414"/>
      <c r="P9" s="307">
        <f>SUM(C9:O9)</f>
        <v>4000</v>
      </c>
    </row>
    <row r="10" spans="1:23" ht="14.5" x14ac:dyDescent="0.35">
      <c r="A10" s="106"/>
      <c r="B10" s="505" t="s">
        <v>214</v>
      </c>
      <c r="C10" s="436">
        <f>+'Data set'!E82</f>
        <v>1000</v>
      </c>
      <c r="D10" s="413">
        <f>+C10</f>
        <v>1000</v>
      </c>
      <c r="E10" s="413"/>
      <c r="F10" s="413"/>
      <c r="G10" s="413"/>
      <c r="H10" s="413"/>
      <c r="I10" s="413"/>
      <c r="J10" s="413"/>
      <c r="K10" s="413"/>
      <c r="L10" s="413"/>
      <c r="M10" s="413"/>
      <c r="N10" s="413"/>
      <c r="O10" s="414"/>
      <c r="P10" s="308">
        <f>SUM(C10:O10)</f>
        <v>2000</v>
      </c>
    </row>
    <row r="11" spans="1:23" ht="15" thickBot="1" x14ac:dyDescent="0.4">
      <c r="A11" s="106"/>
      <c r="B11" s="506" t="s">
        <v>310</v>
      </c>
      <c r="C11" s="433">
        <f>+'Data set'!E86</f>
        <v>0</v>
      </c>
      <c r="D11" s="434">
        <f>+C11</f>
        <v>0</v>
      </c>
      <c r="E11" s="434"/>
      <c r="F11" s="434"/>
      <c r="G11" s="434"/>
      <c r="H11" s="434"/>
      <c r="I11" s="434"/>
      <c r="J11" s="434"/>
      <c r="K11" s="434"/>
      <c r="L11" s="434"/>
      <c r="M11" s="434"/>
      <c r="N11" s="434"/>
      <c r="O11" s="435"/>
      <c r="P11" s="355"/>
    </row>
    <row r="12" spans="1:23" ht="15.5" thickTop="1" thickBot="1" x14ac:dyDescent="0.4">
      <c r="A12" s="94"/>
      <c r="B12" s="288" t="s">
        <v>219</v>
      </c>
      <c r="C12" s="309">
        <f t="shared" ref="C12:O12" si="0">SUM(C8:C11)</f>
        <v>5400</v>
      </c>
      <c r="D12" s="309">
        <f t="shared" si="0"/>
        <v>5400</v>
      </c>
      <c r="E12" s="309">
        <f t="shared" si="0"/>
        <v>0</v>
      </c>
      <c r="F12" s="309">
        <f t="shared" si="0"/>
        <v>0</v>
      </c>
      <c r="G12" s="309">
        <f t="shared" si="0"/>
        <v>0</v>
      </c>
      <c r="H12" s="309">
        <f t="shared" si="0"/>
        <v>0</v>
      </c>
      <c r="I12" s="309">
        <f t="shared" si="0"/>
        <v>0</v>
      </c>
      <c r="J12" s="309">
        <f t="shared" si="0"/>
        <v>0</v>
      </c>
      <c r="K12" s="309">
        <f t="shared" si="0"/>
        <v>0</v>
      </c>
      <c r="L12" s="309">
        <f t="shared" si="0"/>
        <v>0</v>
      </c>
      <c r="M12" s="309">
        <f t="shared" si="0"/>
        <v>0</v>
      </c>
      <c r="N12" s="309">
        <f t="shared" si="0"/>
        <v>0</v>
      </c>
      <c r="O12" s="309">
        <f t="shared" si="0"/>
        <v>0</v>
      </c>
      <c r="P12" s="310">
        <f t="shared" ref="P12:P17" si="1">SUM(C12:O12)</f>
        <v>10800</v>
      </c>
    </row>
    <row r="13" spans="1:23" ht="30" thickTop="1" thickBot="1" x14ac:dyDescent="0.4">
      <c r="A13" s="94"/>
      <c r="B13" s="290" t="s">
        <v>346</v>
      </c>
      <c r="C13" s="311"/>
      <c r="D13" s="452">
        <f>+'Data set'!F102</f>
        <v>9</v>
      </c>
      <c r="E13" s="452">
        <f>+'Data set'!F103</f>
        <v>200</v>
      </c>
      <c r="F13" s="452">
        <f>+'Data set'!$F104</f>
        <v>200</v>
      </c>
      <c r="G13" s="452">
        <f>+'Data set'!$F105</f>
        <v>200</v>
      </c>
      <c r="H13" s="452">
        <f>+'Data set'!$F106</f>
        <v>200</v>
      </c>
      <c r="I13" s="452">
        <f>+'Data set'!$F107</f>
        <v>200</v>
      </c>
      <c r="J13" s="452">
        <f>+'Data set'!$F108</f>
        <v>200</v>
      </c>
      <c r="K13" s="452">
        <f>+'Data set'!$F109</f>
        <v>200</v>
      </c>
      <c r="L13" s="452">
        <f>+'Data set'!$F110</f>
        <v>200</v>
      </c>
      <c r="M13" s="452">
        <f>+'Data set'!$F111</f>
        <v>200</v>
      </c>
      <c r="N13" s="452">
        <f>+'Data set'!$F112</f>
        <v>200</v>
      </c>
      <c r="O13" s="453">
        <f>+'Data set'!$F113</f>
        <v>200</v>
      </c>
      <c r="P13" s="310">
        <f t="shared" si="1"/>
        <v>2209</v>
      </c>
    </row>
    <row r="14" spans="1:23" ht="15.5" thickTop="1" thickBot="1" x14ac:dyDescent="0.4">
      <c r="A14" s="94"/>
      <c r="B14" s="291" t="s">
        <v>210</v>
      </c>
      <c r="C14" s="312">
        <f>+'Data set'!E117</f>
        <v>0.21</v>
      </c>
      <c r="D14" s="313">
        <f t="shared" ref="D14:O14" si="2">+D13*$C$14</f>
        <v>1.89</v>
      </c>
      <c r="E14" s="313">
        <f t="shared" si="2"/>
        <v>42</v>
      </c>
      <c r="F14" s="313">
        <f t="shared" si="2"/>
        <v>42</v>
      </c>
      <c r="G14" s="313">
        <f t="shared" si="2"/>
        <v>42</v>
      </c>
      <c r="H14" s="313">
        <f t="shared" si="2"/>
        <v>42</v>
      </c>
      <c r="I14" s="313">
        <f t="shared" si="2"/>
        <v>42</v>
      </c>
      <c r="J14" s="313">
        <f t="shared" si="2"/>
        <v>42</v>
      </c>
      <c r="K14" s="313">
        <f t="shared" si="2"/>
        <v>42</v>
      </c>
      <c r="L14" s="313">
        <f t="shared" si="2"/>
        <v>42</v>
      </c>
      <c r="M14" s="313">
        <f t="shared" si="2"/>
        <v>42</v>
      </c>
      <c r="N14" s="313">
        <f t="shared" si="2"/>
        <v>42</v>
      </c>
      <c r="O14" s="314">
        <f t="shared" si="2"/>
        <v>42</v>
      </c>
      <c r="P14" s="310">
        <f t="shared" si="1"/>
        <v>464.1</v>
      </c>
    </row>
    <row r="15" spans="1:23" ht="15.5" thickTop="1" thickBot="1" x14ac:dyDescent="0.4">
      <c r="A15" s="94"/>
      <c r="B15" s="291" t="s">
        <v>239</v>
      </c>
      <c r="C15" s="274"/>
      <c r="D15" s="313">
        <f t="shared" ref="D15:O15" si="3">SUM(D13:D14)</f>
        <v>10.89</v>
      </c>
      <c r="E15" s="313">
        <f t="shared" si="3"/>
        <v>242</v>
      </c>
      <c r="F15" s="313">
        <f t="shared" si="3"/>
        <v>242</v>
      </c>
      <c r="G15" s="313">
        <f t="shared" si="3"/>
        <v>242</v>
      </c>
      <c r="H15" s="313">
        <f t="shared" si="3"/>
        <v>242</v>
      </c>
      <c r="I15" s="313">
        <f t="shared" si="3"/>
        <v>242</v>
      </c>
      <c r="J15" s="313">
        <f t="shared" si="3"/>
        <v>242</v>
      </c>
      <c r="K15" s="313">
        <f t="shared" si="3"/>
        <v>242</v>
      </c>
      <c r="L15" s="313">
        <f t="shared" si="3"/>
        <v>242</v>
      </c>
      <c r="M15" s="313">
        <f t="shared" si="3"/>
        <v>242</v>
      </c>
      <c r="N15" s="313">
        <f t="shared" si="3"/>
        <v>242</v>
      </c>
      <c r="O15" s="314">
        <f t="shared" si="3"/>
        <v>242</v>
      </c>
      <c r="P15" s="310">
        <f t="shared" si="1"/>
        <v>2672.89</v>
      </c>
    </row>
    <row r="16" spans="1:23" s="270" customFormat="1" ht="15.5" thickTop="1" thickBot="1" x14ac:dyDescent="0.4">
      <c r="A16" s="289"/>
      <c r="B16" s="507" t="s">
        <v>341</v>
      </c>
      <c r="C16" s="315"/>
      <c r="D16" s="316"/>
      <c r="E16" s="316"/>
      <c r="F16" s="316"/>
      <c r="G16" s="316"/>
      <c r="H16" s="316"/>
      <c r="I16" s="316"/>
      <c r="J16" s="316"/>
      <c r="K16" s="316"/>
      <c r="L16" s="316"/>
      <c r="M16" s="316"/>
      <c r="N16" s="316"/>
      <c r="O16" s="317"/>
      <c r="P16" s="310">
        <f t="shared" si="1"/>
        <v>0</v>
      </c>
      <c r="Q16" s="386"/>
      <c r="R16" s="94"/>
      <c r="S16" s="94"/>
      <c r="T16" s="94"/>
      <c r="U16" s="94"/>
      <c r="V16" s="94"/>
      <c r="W16" s="94"/>
    </row>
    <row r="17" spans="1:20" ht="59" thickTop="1" thickBot="1" x14ac:dyDescent="0.4">
      <c r="A17" s="94"/>
      <c r="B17" s="268" t="s">
        <v>347</v>
      </c>
      <c r="C17" s="318"/>
      <c r="D17" s="318">
        <f t="shared" ref="D17:O17" si="4">+D15+D16+D12</f>
        <v>5410.89</v>
      </c>
      <c r="E17" s="318">
        <f t="shared" si="4"/>
        <v>242</v>
      </c>
      <c r="F17" s="318">
        <f t="shared" si="4"/>
        <v>242</v>
      </c>
      <c r="G17" s="318">
        <f t="shared" si="4"/>
        <v>242</v>
      </c>
      <c r="H17" s="318">
        <f t="shared" si="4"/>
        <v>242</v>
      </c>
      <c r="I17" s="318">
        <f t="shared" si="4"/>
        <v>242</v>
      </c>
      <c r="J17" s="318">
        <f t="shared" si="4"/>
        <v>242</v>
      </c>
      <c r="K17" s="318">
        <f t="shared" si="4"/>
        <v>242</v>
      </c>
      <c r="L17" s="318">
        <f t="shared" si="4"/>
        <v>242</v>
      </c>
      <c r="M17" s="318">
        <f t="shared" si="4"/>
        <v>242</v>
      </c>
      <c r="N17" s="318">
        <f t="shared" si="4"/>
        <v>242</v>
      </c>
      <c r="O17" s="318">
        <f t="shared" si="4"/>
        <v>242</v>
      </c>
      <c r="P17" s="319">
        <f t="shared" si="1"/>
        <v>8072.89</v>
      </c>
    </row>
    <row r="18" spans="1:20" ht="15.5" thickTop="1" thickBot="1" x14ac:dyDescent="0.4">
      <c r="A18" s="94"/>
      <c r="B18" s="395"/>
      <c r="C18" s="396"/>
      <c r="D18" s="396"/>
      <c r="E18" s="396"/>
      <c r="F18" s="396"/>
      <c r="G18" s="396"/>
      <c r="H18" s="396"/>
      <c r="I18" s="396"/>
      <c r="J18" s="396"/>
      <c r="K18" s="396"/>
      <c r="L18" s="396"/>
      <c r="M18" s="396"/>
      <c r="N18" s="396"/>
      <c r="O18" s="396"/>
      <c r="P18" s="116"/>
    </row>
    <row r="19" spans="1:20" ht="15" thickTop="1" x14ac:dyDescent="0.35">
      <c r="A19" s="94"/>
      <c r="B19" s="397" t="s">
        <v>204</v>
      </c>
      <c r="C19" s="398"/>
      <c r="D19" s="398"/>
      <c r="E19" s="398"/>
      <c r="F19" s="398"/>
      <c r="G19" s="398"/>
      <c r="H19" s="398"/>
      <c r="I19" s="398"/>
      <c r="J19" s="398"/>
      <c r="K19" s="398"/>
      <c r="L19" s="398"/>
      <c r="M19" s="398"/>
      <c r="N19" s="398"/>
      <c r="O19" s="399"/>
      <c r="P19" s="393"/>
    </row>
    <row r="20" spans="1:20" ht="14.5" x14ac:dyDescent="0.35">
      <c r="A20" s="94"/>
      <c r="B20" s="400" t="s">
        <v>232</v>
      </c>
      <c r="C20" s="401"/>
      <c r="D20" s="402"/>
      <c r="E20" s="403"/>
      <c r="F20" s="403"/>
      <c r="G20" s="403"/>
      <c r="H20" s="403"/>
      <c r="I20" s="403"/>
      <c r="J20" s="403"/>
      <c r="K20" s="403"/>
      <c r="L20" s="403"/>
      <c r="M20" s="403"/>
      <c r="N20" s="403"/>
      <c r="O20" s="404"/>
      <c r="P20" s="394">
        <f>SUM(C20:O20)</f>
        <v>0</v>
      </c>
    </row>
    <row r="21" spans="1:20" ht="14.5" x14ac:dyDescent="0.35">
      <c r="A21" s="94"/>
      <c r="B21" s="405" t="s">
        <v>373</v>
      </c>
      <c r="C21" s="406">
        <f>+'Data set'!F59</f>
        <v>600</v>
      </c>
      <c r="D21" s="406">
        <f>+C21</f>
        <v>600</v>
      </c>
      <c r="E21" s="406"/>
      <c r="F21" s="406"/>
      <c r="G21" s="406"/>
      <c r="H21" s="406"/>
      <c r="I21" s="406"/>
      <c r="J21" s="406"/>
      <c r="K21" s="406"/>
      <c r="L21" s="406"/>
      <c r="M21" s="406"/>
      <c r="N21" s="406"/>
      <c r="O21" s="407"/>
      <c r="P21" s="394"/>
    </row>
    <row r="22" spans="1:20" ht="14.5" x14ac:dyDescent="0.35">
      <c r="A22" s="94"/>
      <c r="B22" s="405" t="s">
        <v>374</v>
      </c>
      <c r="C22" s="406">
        <f>+'Data set'!F65</f>
        <v>0</v>
      </c>
      <c r="D22" s="406">
        <f>+C22</f>
        <v>0</v>
      </c>
      <c r="E22" s="406"/>
      <c r="F22" s="406"/>
      <c r="G22" s="406"/>
      <c r="H22" s="406"/>
      <c r="I22" s="406"/>
      <c r="J22" s="406"/>
      <c r="K22" s="406"/>
      <c r="L22" s="406"/>
      <c r="M22" s="406"/>
      <c r="N22" s="406"/>
      <c r="O22" s="407"/>
      <c r="P22" s="394"/>
    </row>
    <row r="23" spans="1:20" ht="14.5" x14ac:dyDescent="0.35">
      <c r="A23" s="94"/>
      <c r="B23" s="405" t="s">
        <v>368</v>
      </c>
      <c r="C23" s="406">
        <f>+'Data set'!F69</f>
        <v>300</v>
      </c>
      <c r="D23" s="406">
        <f>+C23</f>
        <v>300</v>
      </c>
      <c r="E23" s="406"/>
      <c r="F23" s="406"/>
      <c r="G23" s="406"/>
      <c r="H23" s="406"/>
      <c r="I23" s="406"/>
      <c r="J23" s="406"/>
      <c r="K23" s="406"/>
      <c r="L23" s="406"/>
      <c r="M23" s="406"/>
      <c r="N23" s="406"/>
      <c r="O23" s="407"/>
      <c r="P23" s="394"/>
    </row>
    <row r="24" spans="1:20" ht="14.5" x14ac:dyDescent="0.35">
      <c r="A24" s="94"/>
      <c r="B24" s="400" t="s">
        <v>236</v>
      </c>
      <c r="C24" s="408"/>
      <c r="D24" s="409">
        <f t="shared" ref="D24:O24" si="5">SUM(D20:D23)</f>
        <v>900</v>
      </c>
      <c r="E24" s="409">
        <f t="shared" si="5"/>
        <v>0</v>
      </c>
      <c r="F24" s="409">
        <f t="shared" si="5"/>
        <v>0</v>
      </c>
      <c r="G24" s="409">
        <f t="shared" si="5"/>
        <v>0</v>
      </c>
      <c r="H24" s="409">
        <f t="shared" si="5"/>
        <v>0</v>
      </c>
      <c r="I24" s="409">
        <f t="shared" si="5"/>
        <v>0</v>
      </c>
      <c r="J24" s="409">
        <f t="shared" si="5"/>
        <v>0</v>
      </c>
      <c r="K24" s="409">
        <f t="shared" si="5"/>
        <v>0</v>
      </c>
      <c r="L24" s="409">
        <f t="shared" si="5"/>
        <v>0</v>
      </c>
      <c r="M24" s="409">
        <f t="shared" si="5"/>
        <v>0</v>
      </c>
      <c r="N24" s="409">
        <f t="shared" si="5"/>
        <v>0</v>
      </c>
      <c r="O24" s="410">
        <f t="shared" si="5"/>
        <v>0</v>
      </c>
      <c r="P24" s="394"/>
    </row>
    <row r="25" spans="1:20" ht="29" x14ac:dyDescent="0.35">
      <c r="A25" s="94"/>
      <c r="B25" s="400" t="s">
        <v>345</v>
      </c>
      <c r="C25" s="408"/>
      <c r="D25" s="402">
        <f>+'Financing analysis'!D16</f>
        <v>0</v>
      </c>
      <c r="E25" s="402">
        <f>+'Financing analysis'!E16</f>
        <v>25</v>
      </c>
      <c r="F25" s="402">
        <f>+'Financing analysis'!F16</f>
        <v>25</v>
      </c>
      <c r="G25" s="402">
        <f>+'Financing analysis'!G16</f>
        <v>25</v>
      </c>
      <c r="H25" s="402">
        <f>+'Financing analysis'!H16</f>
        <v>25</v>
      </c>
      <c r="I25" s="402">
        <f>+'Financing analysis'!I16</f>
        <v>25</v>
      </c>
      <c r="J25" s="402">
        <f>+'Financing analysis'!J16</f>
        <v>91.666666666666671</v>
      </c>
      <c r="K25" s="402">
        <f>+'Financing analysis'!K16</f>
        <v>91.666666666666671</v>
      </c>
      <c r="L25" s="402">
        <f>+'Financing analysis'!L16</f>
        <v>126.82539682539682</v>
      </c>
      <c r="M25" s="402">
        <f>+'Financing analysis'!M16</f>
        <v>126.26984126984128</v>
      </c>
      <c r="N25" s="402">
        <f>+'Financing analysis'!N16</f>
        <v>125.41666666666667</v>
      </c>
      <c r="O25" s="402">
        <f>+'Financing analysis'!O16</f>
        <v>124.56349206349208</v>
      </c>
      <c r="P25" s="394"/>
    </row>
    <row r="26" spans="1:20" ht="21" customHeight="1" x14ac:dyDescent="0.35">
      <c r="A26" s="94"/>
      <c r="B26" s="400" t="s">
        <v>240</v>
      </c>
      <c r="C26" s="408"/>
      <c r="D26" s="411"/>
      <c r="E26" s="411"/>
      <c r="F26" s="411"/>
      <c r="G26" s="411"/>
      <c r="H26" s="411"/>
      <c r="I26" s="411"/>
      <c r="J26" s="411"/>
      <c r="K26" s="411"/>
      <c r="L26" s="411"/>
      <c r="M26" s="411"/>
      <c r="N26" s="411"/>
      <c r="O26" s="410"/>
      <c r="P26" s="394"/>
    </row>
    <row r="27" spans="1:20" ht="14.5" x14ac:dyDescent="0.35">
      <c r="A27" s="94"/>
      <c r="B27" s="405" t="s">
        <v>231</v>
      </c>
      <c r="C27" s="412"/>
      <c r="D27" s="413">
        <f>+'Data set'!$F122</f>
        <v>4.5</v>
      </c>
      <c r="E27" s="413">
        <f>+'Data set'!$F123</f>
        <v>100</v>
      </c>
      <c r="F27" s="413">
        <f>+'Data set'!$F124</f>
        <v>100</v>
      </c>
      <c r="G27" s="413">
        <f>+'Data set'!$F125</f>
        <v>100</v>
      </c>
      <c r="H27" s="413">
        <f>+'Data set'!$F126</f>
        <v>100</v>
      </c>
      <c r="I27" s="413">
        <f>+'Data set'!$F127</f>
        <v>100</v>
      </c>
      <c r="J27" s="413">
        <f>+'Data set'!$F128</f>
        <v>100</v>
      </c>
      <c r="K27" s="413">
        <f>+'Data set'!$F129</f>
        <v>100</v>
      </c>
      <c r="L27" s="413">
        <f>+'Data set'!$F130</f>
        <v>100</v>
      </c>
      <c r="M27" s="413">
        <f>+'Data set'!$F131</f>
        <v>100</v>
      </c>
      <c r="N27" s="413">
        <f>+'Data set'!$F132</f>
        <v>100</v>
      </c>
      <c r="O27" s="414">
        <f>+'Data set'!$F133</f>
        <v>100</v>
      </c>
      <c r="P27" s="394">
        <f>SUM(C27:O27)</f>
        <v>1104.5</v>
      </c>
    </row>
    <row r="28" spans="1:20" ht="17.399999999999999" customHeight="1" x14ac:dyDescent="0.35">
      <c r="A28" s="94"/>
      <c r="B28" s="405" t="str">
        <f>+'Data set'!B139</f>
        <v xml:space="preserve">Personnel  </v>
      </c>
      <c r="C28" s="415"/>
      <c r="D28" s="413">
        <f>+'Data set'!$E$138</f>
        <v>0</v>
      </c>
      <c r="E28" s="413">
        <f>+'Data set'!$E$138</f>
        <v>0</v>
      </c>
      <c r="F28" s="413">
        <f>+'Data set'!$E$138</f>
        <v>0</v>
      </c>
      <c r="G28" s="413">
        <f>+'Data set'!$E$138</f>
        <v>0</v>
      </c>
      <c r="H28" s="413">
        <f>+'Data set'!$E$138</f>
        <v>0</v>
      </c>
      <c r="I28" s="413">
        <f>+'Data set'!$E$138</f>
        <v>0</v>
      </c>
      <c r="J28" s="413">
        <f>+'Data set'!$E$138</f>
        <v>0</v>
      </c>
      <c r="K28" s="413">
        <f>+'Data set'!$E$138</f>
        <v>0</v>
      </c>
      <c r="L28" s="413">
        <f>+'Data set'!$E$138</f>
        <v>0</v>
      </c>
      <c r="M28" s="413">
        <f>+'Data set'!$E$138</f>
        <v>0</v>
      </c>
      <c r="N28" s="413">
        <f>+'Data set'!$E$138</f>
        <v>0</v>
      </c>
      <c r="O28" s="414">
        <f>+'Data set'!$E$138</f>
        <v>0</v>
      </c>
      <c r="P28" s="394">
        <f>SUM(D28:O28)</f>
        <v>0</v>
      </c>
      <c r="R28" s="120"/>
      <c r="S28" s="669"/>
      <c r="T28" s="669"/>
    </row>
    <row r="29" spans="1:20" ht="14.5" x14ac:dyDescent="0.35">
      <c r="A29" s="94"/>
      <c r="B29" s="405" t="str">
        <f>'Data set'!B140</f>
        <v>Premises / buildings</v>
      </c>
      <c r="C29" s="121"/>
      <c r="D29" s="413">
        <f>'Data set'!E139</f>
        <v>0</v>
      </c>
      <c r="E29" s="413">
        <f>+'Data set'!E139</f>
        <v>0</v>
      </c>
      <c r="F29" s="413">
        <f>+'Data set'!F139</f>
        <v>0</v>
      </c>
      <c r="G29" s="413">
        <f>+'Data set'!G140</f>
        <v>0</v>
      </c>
      <c r="H29" s="413">
        <f>+'Data set'!H140</f>
        <v>0</v>
      </c>
      <c r="I29" s="413">
        <f>+'Data set'!I140</f>
        <v>0</v>
      </c>
      <c r="J29" s="413">
        <f>+'Data set'!J140</f>
        <v>0</v>
      </c>
      <c r="K29" s="413">
        <f>+'Data set'!K140</f>
        <v>0</v>
      </c>
      <c r="L29" s="413">
        <f>+'Data set'!L140</f>
        <v>0</v>
      </c>
      <c r="M29" s="413">
        <f>+'Data set'!M140</f>
        <v>0</v>
      </c>
      <c r="N29" s="413">
        <f>+'Data set'!N140</f>
        <v>0</v>
      </c>
      <c r="O29" s="414">
        <f>+'Data set'!O140</f>
        <v>0</v>
      </c>
      <c r="P29" s="394"/>
      <c r="R29" s="120"/>
      <c r="S29" s="257"/>
      <c r="T29" s="257"/>
    </row>
    <row r="30" spans="1:20" ht="14.5" x14ac:dyDescent="0.35">
      <c r="A30" s="94"/>
      <c r="B30" s="405" t="str">
        <f>+'Data set'!B141</f>
        <v>Transportation</v>
      </c>
      <c r="C30" s="121"/>
      <c r="D30" s="413">
        <f>+'Data set'!E140</f>
        <v>0</v>
      </c>
      <c r="E30" s="413">
        <f>+'Data set'!$E$139</f>
        <v>0</v>
      </c>
      <c r="F30" s="413">
        <f>+'Data set'!$E$139</f>
        <v>0</v>
      </c>
      <c r="G30" s="413">
        <f>+'Data set'!$E$139</f>
        <v>0</v>
      </c>
      <c r="H30" s="413">
        <f>+'Data set'!$E$139</f>
        <v>0</v>
      </c>
      <c r="I30" s="413">
        <f>+'Data set'!$E$139</f>
        <v>0</v>
      </c>
      <c r="J30" s="413">
        <f>+'Data set'!$E$139</f>
        <v>0</v>
      </c>
      <c r="K30" s="413">
        <f>+'Data set'!$E$139</f>
        <v>0</v>
      </c>
      <c r="L30" s="413">
        <f>+'Data set'!$E$139</f>
        <v>0</v>
      </c>
      <c r="M30" s="413">
        <f>+'Data set'!$E$139</f>
        <v>0</v>
      </c>
      <c r="N30" s="413">
        <f>+'Data set'!$E$139</f>
        <v>0</v>
      </c>
      <c r="O30" s="414">
        <f>+'Data set'!$E$139</f>
        <v>0</v>
      </c>
      <c r="P30" s="394">
        <f>SUM(D30:O30)</f>
        <v>0</v>
      </c>
      <c r="R30" s="122"/>
      <c r="S30" s="669"/>
      <c r="T30" s="669"/>
    </row>
    <row r="31" spans="1:20" ht="14.5" x14ac:dyDescent="0.35">
      <c r="A31" s="94"/>
      <c r="B31" s="405" t="str">
        <f>+'Data set'!B142:C142</f>
        <v xml:space="preserve">Promotion and publicity </v>
      </c>
      <c r="C31" s="121"/>
      <c r="D31" s="413">
        <f>+'Data set'!E141</f>
        <v>0</v>
      </c>
      <c r="E31" s="413">
        <f>+'Data set'!E141</f>
        <v>0</v>
      </c>
      <c r="F31" s="413">
        <f>+'Data set'!F141</f>
        <v>0</v>
      </c>
      <c r="G31" s="413">
        <f>+'Data set'!G142</f>
        <v>0</v>
      </c>
      <c r="H31" s="413">
        <f>+'Data set'!H142</f>
        <v>0</v>
      </c>
      <c r="I31" s="413">
        <f>+'Data set'!I142</f>
        <v>0</v>
      </c>
      <c r="J31" s="413">
        <f>+'Data set'!J142</f>
        <v>0</v>
      </c>
      <c r="K31" s="413">
        <f>+'Data set'!K142</f>
        <v>0</v>
      </c>
      <c r="L31" s="413">
        <f>+'Data set'!L142</f>
        <v>0</v>
      </c>
      <c r="M31" s="413">
        <f>+'Data set'!M142</f>
        <v>0</v>
      </c>
      <c r="N31" s="413">
        <f>+'Data set'!N142</f>
        <v>0</v>
      </c>
      <c r="O31" s="414">
        <f>+'Data set'!O142</f>
        <v>0</v>
      </c>
      <c r="P31" s="394">
        <f>SUM(D31:O31)</f>
        <v>0</v>
      </c>
      <c r="R31" s="122"/>
      <c r="S31" s="669"/>
      <c r="T31" s="669"/>
    </row>
    <row r="32" spans="1:20" ht="14.5" x14ac:dyDescent="0.35">
      <c r="A32" s="94"/>
      <c r="B32" s="405" t="str">
        <f>+'Data set'!B143</f>
        <v>Other costs</v>
      </c>
      <c r="C32" s="121"/>
      <c r="D32" s="413">
        <f>+'Data set'!$E$147</f>
        <v>0</v>
      </c>
      <c r="E32" s="413">
        <f>+'Data set'!$E$147</f>
        <v>0</v>
      </c>
      <c r="F32" s="413">
        <f>+'Data set'!$E$147</f>
        <v>0</v>
      </c>
      <c r="G32" s="413">
        <f>+'Data set'!$E$147</f>
        <v>0</v>
      </c>
      <c r="H32" s="413">
        <f>+'Data set'!$E$147</f>
        <v>0</v>
      </c>
      <c r="I32" s="413">
        <f>+'Data set'!$E$147</f>
        <v>0</v>
      </c>
      <c r="J32" s="413">
        <f>+'Data set'!$E$147</f>
        <v>0</v>
      </c>
      <c r="K32" s="413">
        <f>+'Data set'!$E$147</f>
        <v>0</v>
      </c>
      <c r="L32" s="413">
        <f>+'Data set'!$E$147</f>
        <v>0</v>
      </c>
      <c r="M32" s="413">
        <f>+'Data set'!$E$147</f>
        <v>0</v>
      </c>
      <c r="N32" s="413">
        <f>+'Data set'!$E$147</f>
        <v>0</v>
      </c>
      <c r="O32" s="413">
        <f>+'Data set'!$E$147</f>
        <v>0</v>
      </c>
      <c r="P32" s="394">
        <f>SUM(C32:O32)</f>
        <v>0</v>
      </c>
      <c r="R32" s="120"/>
      <c r="S32" s="669"/>
      <c r="T32" s="669"/>
    </row>
    <row r="33" spans="1:20" ht="14.5" x14ac:dyDescent="0.35">
      <c r="A33" s="94"/>
      <c r="B33" s="400" t="s">
        <v>241</v>
      </c>
      <c r="C33" s="251"/>
      <c r="D33" s="413">
        <f t="shared" ref="D33:O33" si="6">SUM(D27:D32)</f>
        <v>4.5</v>
      </c>
      <c r="E33" s="413">
        <f t="shared" si="6"/>
        <v>100</v>
      </c>
      <c r="F33" s="413">
        <f t="shared" si="6"/>
        <v>100</v>
      </c>
      <c r="G33" s="413">
        <f t="shared" si="6"/>
        <v>100</v>
      </c>
      <c r="H33" s="413">
        <f t="shared" si="6"/>
        <v>100</v>
      </c>
      <c r="I33" s="413">
        <f t="shared" si="6"/>
        <v>100</v>
      </c>
      <c r="J33" s="413">
        <f t="shared" si="6"/>
        <v>100</v>
      </c>
      <c r="K33" s="413">
        <f t="shared" si="6"/>
        <v>100</v>
      </c>
      <c r="L33" s="413">
        <f t="shared" si="6"/>
        <v>100</v>
      </c>
      <c r="M33" s="413">
        <f t="shared" si="6"/>
        <v>100</v>
      </c>
      <c r="N33" s="413">
        <f t="shared" si="6"/>
        <v>100</v>
      </c>
      <c r="O33" s="414">
        <f t="shared" si="6"/>
        <v>100</v>
      </c>
      <c r="P33" s="394"/>
      <c r="R33" s="94"/>
      <c r="S33" s="94"/>
      <c r="T33" s="94"/>
    </row>
    <row r="34" spans="1:20" ht="14.5" x14ac:dyDescent="0.35">
      <c r="A34" s="94"/>
      <c r="B34" s="400" t="s">
        <v>233</v>
      </c>
      <c r="C34" s="416">
        <f>+'Data set'!E134</f>
        <v>0.21</v>
      </c>
      <c r="D34" s="413">
        <f t="shared" ref="D34:O34" si="7">+D27*$C$34</f>
        <v>0.94499999999999995</v>
      </c>
      <c r="E34" s="413">
        <f t="shared" si="7"/>
        <v>21</v>
      </c>
      <c r="F34" s="413">
        <f t="shared" si="7"/>
        <v>21</v>
      </c>
      <c r="G34" s="413">
        <f t="shared" si="7"/>
        <v>21</v>
      </c>
      <c r="H34" s="413">
        <f t="shared" si="7"/>
        <v>21</v>
      </c>
      <c r="I34" s="413">
        <f t="shared" si="7"/>
        <v>21</v>
      </c>
      <c r="J34" s="413">
        <f t="shared" si="7"/>
        <v>21</v>
      </c>
      <c r="K34" s="413">
        <f t="shared" si="7"/>
        <v>21</v>
      </c>
      <c r="L34" s="413">
        <f t="shared" si="7"/>
        <v>21</v>
      </c>
      <c r="M34" s="413">
        <f t="shared" si="7"/>
        <v>21</v>
      </c>
      <c r="N34" s="413">
        <f t="shared" si="7"/>
        <v>21</v>
      </c>
      <c r="O34" s="414">
        <f t="shared" si="7"/>
        <v>21</v>
      </c>
      <c r="P34" s="394">
        <f>SUM(C34:O34)</f>
        <v>232.155</v>
      </c>
      <c r="R34" s="94"/>
      <c r="S34" s="94"/>
      <c r="T34" s="94"/>
    </row>
    <row r="35" spans="1:20" ht="29" x14ac:dyDescent="0.35">
      <c r="A35" s="94"/>
      <c r="B35" s="400" t="s">
        <v>234</v>
      </c>
      <c r="C35" s="417"/>
      <c r="D35" s="418"/>
      <c r="E35" s="419"/>
      <c r="F35" s="420"/>
      <c r="G35" s="406"/>
      <c r="H35" s="418"/>
      <c r="I35" s="420"/>
      <c r="J35" s="406"/>
      <c r="K35" s="418"/>
      <c r="L35" s="420"/>
      <c r="M35" s="406"/>
      <c r="N35" s="418"/>
      <c r="O35" s="421"/>
      <c r="P35" s="394"/>
      <c r="R35" s="94"/>
      <c r="S35" s="94"/>
      <c r="T35" s="94"/>
    </row>
    <row r="36" spans="1:20" ht="15" thickBot="1" x14ac:dyDescent="0.4">
      <c r="A36" s="94"/>
      <c r="B36" s="422" t="s">
        <v>235</v>
      </c>
      <c r="C36" s="423"/>
      <c r="D36" s="424"/>
      <c r="E36" s="425"/>
      <c r="F36" s="426"/>
      <c r="G36" s="427">
        <f>SUM(D14:F14)-SUM(C34:F34)</f>
        <v>42.734999999999999</v>
      </c>
      <c r="H36" s="424"/>
      <c r="I36" s="426"/>
      <c r="J36" s="427">
        <f>SUM(G14:I14)-SUM(G34:I34)</f>
        <v>63</v>
      </c>
      <c r="K36" s="424"/>
      <c r="L36" s="426"/>
      <c r="M36" s="427">
        <f>SUM(J14:L14)-SUM(J34:L34)</f>
        <v>63</v>
      </c>
      <c r="N36" s="424"/>
      <c r="O36" s="428"/>
      <c r="P36" s="394">
        <f>SUM(D36:O36)</f>
        <v>168.73500000000001</v>
      </c>
    </row>
    <row r="37" spans="1:20" ht="44.5" thickTop="1" thickBot="1" x14ac:dyDescent="0.4">
      <c r="A37" s="94"/>
      <c r="B37" s="387" t="s">
        <v>302</v>
      </c>
      <c r="C37" s="306">
        <f>+'Data set'!E20</f>
        <v>1200</v>
      </c>
      <c r="D37" s="306">
        <f t="shared" ref="D37:O37" si="8">+C37</f>
        <v>1200</v>
      </c>
      <c r="E37" s="306">
        <f t="shared" si="8"/>
        <v>1200</v>
      </c>
      <c r="F37" s="306">
        <f t="shared" si="8"/>
        <v>1200</v>
      </c>
      <c r="G37" s="306">
        <f t="shared" si="8"/>
        <v>1200</v>
      </c>
      <c r="H37" s="306">
        <f t="shared" si="8"/>
        <v>1200</v>
      </c>
      <c r="I37" s="306">
        <f t="shared" si="8"/>
        <v>1200</v>
      </c>
      <c r="J37" s="306">
        <f t="shared" si="8"/>
        <v>1200</v>
      </c>
      <c r="K37" s="306">
        <f t="shared" si="8"/>
        <v>1200</v>
      </c>
      <c r="L37" s="306">
        <f t="shared" si="8"/>
        <v>1200</v>
      </c>
      <c r="M37" s="306">
        <f t="shared" si="8"/>
        <v>1200</v>
      </c>
      <c r="N37" s="306">
        <f t="shared" si="8"/>
        <v>1200</v>
      </c>
      <c r="O37" s="306">
        <f t="shared" si="8"/>
        <v>1200</v>
      </c>
      <c r="P37" s="287"/>
      <c r="R37" s="123"/>
    </row>
    <row r="38" spans="1:20" ht="30" thickTop="1" thickBot="1" x14ac:dyDescent="0.4">
      <c r="A38" s="94"/>
      <c r="B38" s="264" t="s">
        <v>237</v>
      </c>
      <c r="C38" s="114"/>
      <c r="D38" s="320">
        <f>+D24+D25+D33+D36+D37+D25</f>
        <v>2104.5</v>
      </c>
      <c r="E38" s="320">
        <f t="shared" ref="E38:O38" si="9">+E24+E25+E33+E36+E37+E25</f>
        <v>1350</v>
      </c>
      <c r="F38" s="320">
        <f t="shared" si="9"/>
        <v>1350</v>
      </c>
      <c r="G38" s="320">
        <f>+G24+G25+G33+G36+G37+G25</f>
        <v>1392.7350000000001</v>
      </c>
      <c r="H38" s="320">
        <f t="shared" si="9"/>
        <v>1350</v>
      </c>
      <c r="I38" s="320">
        <f t="shared" si="9"/>
        <v>1350</v>
      </c>
      <c r="J38" s="320">
        <f t="shared" si="9"/>
        <v>1546.3333333333335</v>
      </c>
      <c r="K38" s="320">
        <f t="shared" si="9"/>
        <v>1483.3333333333335</v>
      </c>
      <c r="L38" s="320">
        <f t="shared" si="9"/>
        <v>1553.6507936507937</v>
      </c>
      <c r="M38" s="320">
        <f t="shared" si="9"/>
        <v>1615.5396825396824</v>
      </c>
      <c r="N38" s="320">
        <f t="shared" si="9"/>
        <v>1550.8333333333335</v>
      </c>
      <c r="O38" s="320">
        <f t="shared" si="9"/>
        <v>1549.1269841269841</v>
      </c>
      <c r="P38" s="321">
        <f>SUM(C38:O38)</f>
        <v>18196.052460317464</v>
      </c>
    </row>
    <row r="39" spans="1:20" ht="15.5" thickTop="1" thickBot="1" x14ac:dyDescent="0.4">
      <c r="A39" s="94"/>
      <c r="B39" s="442"/>
      <c r="C39" s="444"/>
      <c r="D39" s="445"/>
      <c r="E39" s="445"/>
      <c r="F39" s="445"/>
      <c r="G39" s="445"/>
      <c r="H39" s="445"/>
      <c r="I39" s="445"/>
      <c r="J39" s="445"/>
      <c r="K39" s="445"/>
      <c r="L39" s="445"/>
      <c r="M39" s="445"/>
      <c r="N39" s="445"/>
      <c r="O39" s="445"/>
      <c r="P39" s="443"/>
    </row>
    <row r="40" spans="1:20" ht="15.5" thickTop="1" thickBot="1" x14ac:dyDescent="0.4">
      <c r="A40" s="94"/>
      <c r="B40" s="442" t="s">
        <v>349</v>
      </c>
      <c r="C40" s="444"/>
      <c r="D40" s="445">
        <f>+D17-D38</f>
        <v>3306.3900000000003</v>
      </c>
      <c r="E40" s="445">
        <f t="shared" ref="E40:O40" si="10">+E17-E38</f>
        <v>-1108</v>
      </c>
      <c r="F40" s="445">
        <f t="shared" si="10"/>
        <v>-1108</v>
      </c>
      <c r="G40" s="445">
        <f t="shared" si="10"/>
        <v>-1150.7350000000001</v>
      </c>
      <c r="H40" s="445">
        <f t="shared" si="10"/>
        <v>-1108</v>
      </c>
      <c r="I40" s="445">
        <f t="shared" si="10"/>
        <v>-1108</v>
      </c>
      <c r="J40" s="445">
        <f t="shared" si="10"/>
        <v>-1304.3333333333335</v>
      </c>
      <c r="K40" s="445">
        <f t="shared" si="10"/>
        <v>-1241.3333333333335</v>
      </c>
      <c r="L40" s="445">
        <f t="shared" si="10"/>
        <v>-1311.6507936507937</v>
      </c>
      <c r="M40" s="445">
        <f t="shared" si="10"/>
        <v>-1373.5396825396824</v>
      </c>
      <c r="N40" s="445">
        <f t="shared" si="10"/>
        <v>-1308.8333333333335</v>
      </c>
      <c r="O40" s="445">
        <f t="shared" si="10"/>
        <v>-1307.1269841269841</v>
      </c>
      <c r="P40" s="443"/>
    </row>
    <row r="41" spans="1:20" ht="15.5" thickTop="1" thickBot="1" x14ac:dyDescent="0.4">
      <c r="A41" s="94"/>
      <c r="B41" s="442" t="s">
        <v>350</v>
      </c>
      <c r="C41" s="114"/>
      <c r="D41" s="320"/>
      <c r="E41" s="320">
        <f>+E40+D40</f>
        <v>2198.3900000000003</v>
      </c>
      <c r="F41" s="320">
        <f>+E41+F40</f>
        <v>1090.3900000000003</v>
      </c>
      <c r="G41" s="320">
        <f>+F41+G40</f>
        <v>-60.3449999999998</v>
      </c>
      <c r="H41" s="320">
        <f t="shared" ref="H41:O41" si="11">+G41+H40</f>
        <v>-1168.3449999999998</v>
      </c>
      <c r="I41" s="320">
        <f t="shared" si="11"/>
        <v>-2276.3449999999998</v>
      </c>
      <c r="J41" s="320">
        <f t="shared" si="11"/>
        <v>-3580.6783333333333</v>
      </c>
      <c r="K41" s="320">
        <f t="shared" si="11"/>
        <v>-4822.0116666666672</v>
      </c>
      <c r="L41" s="320">
        <f t="shared" si="11"/>
        <v>-6133.6624603174605</v>
      </c>
      <c r="M41" s="320">
        <f t="shared" si="11"/>
        <v>-7507.2021428571425</v>
      </c>
      <c r="N41" s="320">
        <f t="shared" si="11"/>
        <v>-8816.0354761904764</v>
      </c>
      <c r="O41" s="320">
        <f t="shared" si="11"/>
        <v>-10123.16246031746</v>
      </c>
      <c r="P41" s="443"/>
    </row>
    <row r="42" spans="1:20" s="450" customFormat="1" ht="15.5" thickTop="1" thickBot="1" x14ac:dyDescent="0.4">
      <c r="A42" s="446"/>
      <c r="B42" s="447"/>
      <c r="C42" s="448"/>
      <c r="D42" s="448"/>
      <c r="E42" s="448"/>
      <c r="F42" s="448"/>
      <c r="G42" s="448"/>
      <c r="H42" s="448"/>
      <c r="I42" s="448"/>
      <c r="J42" s="448"/>
      <c r="K42" s="448"/>
      <c r="L42" s="448"/>
      <c r="M42" s="448"/>
      <c r="N42" s="448"/>
      <c r="O42" s="448"/>
      <c r="P42" s="449"/>
    </row>
    <row r="43" spans="1:20" ht="15.5" thickTop="1" thickBot="1" x14ac:dyDescent="0.4">
      <c r="A43" s="94"/>
      <c r="C43" s="671" t="s">
        <v>287</v>
      </c>
      <c r="D43" s="672"/>
      <c r="E43" s="672"/>
      <c r="F43" s="672"/>
      <c r="G43" s="672"/>
      <c r="H43" s="672"/>
      <c r="I43" s="672"/>
      <c r="J43" s="672"/>
      <c r="K43" s="672"/>
      <c r="L43" s="672"/>
      <c r="M43" s="672"/>
      <c r="N43" s="672"/>
      <c r="O43" s="672"/>
      <c r="P43" s="673"/>
    </row>
    <row r="44" spans="1:20" ht="29.5" thickTop="1" x14ac:dyDescent="0.35">
      <c r="A44" s="94"/>
      <c r="B44" s="350" t="s">
        <v>238</v>
      </c>
      <c r="C44" s="351"/>
      <c r="D44" s="352">
        <f>+D40</f>
        <v>3306.3900000000003</v>
      </c>
      <c r="E44" s="352">
        <f>+E41</f>
        <v>2198.3900000000003</v>
      </c>
      <c r="F44" s="352">
        <f t="shared" ref="F44:O44" si="12">+F41</f>
        <v>1090.3900000000003</v>
      </c>
      <c r="G44" s="352">
        <f t="shared" si="12"/>
        <v>-60.3449999999998</v>
      </c>
      <c r="H44" s="352">
        <f t="shared" si="12"/>
        <v>-1168.3449999999998</v>
      </c>
      <c r="I44" s="352">
        <f t="shared" si="12"/>
        <v>-2276.3449999999998</v>
      </c>
      <c r="J44" s="352">
        <f t="shared" si="12"/>
        <v>-3580.6783333333333</v>
      </c>
      <c r="K44" s="352">
        <f t="shared" si="12"/>
        <v>-4822.0116666666672</v>
      </c>
      <c r="L44" s="352">
        <f t="shared" si="12"/>
        <v>-6133.6624603174605</v>
      </c>
      <c r="M44" s="352">
        <f t="shared" si="12"/>
        <v>-7507.2021428571425</v>
      </c>
      <c r="N44" s="352">
        <f t="shared" si="12"/>
        <v>-8816.0354761904764</v>
      </c>
      <c r="O44" s="352">
        <f t="shared" si="12"/>
        <v>-10123.16246031746</v>
      </c>
      <c r="P44" s="322"/>
    </row>
    <row r="45" spans="1:20" ht="43.5" x14ac:dyDescent="0.35">
      <c r="A45" s="94"/>
      <c r="B45" s="292" t="s">
        <v>340</v>
      </c>
      <c r="C45" s="361">
        <f>+'Data set'!E149</f>
        <v>500</v>
      </c>
      <c r="D45" s="324">
        <f>+C45</f>
        <v>500</v>
      </c>
      <c r="E45" s="324">
        <f t="shared" ref="E45:O45" si="13">+D45</f>
        <v>500</v>
      </c>
      <c r="F45" s="324">
        <f t="shared" si="13"/>
        <v>500</v>
      </c>
      <c r="G45" s="324">
        <f t="shared" si="13"/>
        <v>500</v>
      </c>
      <c r="H45" s="324">
        <f t="shared" si="13"/>
        <v>500</v>
      </c>
      <c r="I45" s="324">
        <f t="shared" si="13"/>
        <v>500</v>
      </c>
      <c r="J45" s="324">
        <f t="shared" si="13"/>
        <v>500</v>
      </c>
      <c r="K45" s="324">
        <f t="shared" si="13"/>
        <v>500</v>
      </c>
      <c r="L45" s="324">
        <f t="shared" si="13"/>
        <v>500</v>
      </c>
      <c r="M45" s="324">
        <f t="shared" si="13"/>
        <v>500</v>
      </c>
      <c r="N45" s="324">
        <f t="shared" si="13"/>
        <v>500</v>
      </c>
      <c r="O45" s="324">
        <f t="shared" si="13"/>
        <v>500</v>
      </c>
      <c r="P45" s="323"/>
    </row>
    <row r="46" spans="1:20" ht="29.5" thickBot="1" x14ac:dyDescent="0.4">
      <c r="A46" s="94"/>
      <c r="B46" s="295" t="s">
        <v>348</v>
      </c>
      <c r="C46" s="296"/>
      <c r="D46" s="325">
        <f>+D44-D45</f>
        <v>2806.3900000000003</v>
      </c>
      <c r="E46" s="325">
        <f t="shared" ref="E46:O46" si="14">+E44-E45</f>
        <v>1698.3900000000003</v>
      </c>
      <c r="F46" s="325">
        <f t="shared" si="14"/>
        <v>590.39000000000033</v>
      </c>
      <c r="G46" s="325">
        <f t="shared" si="14"/>
        <v>-560.3449999999998</v>
      </c>
      <c r="H46" s="325">
        <f t="shared" si="14"/>
        <v>-1668.3449999999998</v>
      </c>
      <c r="I46" s="325">
        <f t="shared" si="14"/>
        <v>-2776.3449999999998</v>
      </c>
      <c r="J46" s="325">
        <f t="shared" si="14"/>
        <v>-4080.6783333333333</v>
      </c>
      <c r="K46" s="325">
        <f t="shared" si="14"/>
        <v>-5322.0116666666672</v>
      </c>
      <c r="L46" s="325">
        <f t="shared" si="14"/>
        <v>-6633.6624603174605</v>
      </c>
      <c r="M46" s="325">
        <f t="shared" si="14"/>
        <v>-8007.2021428571425</v>
      </c>
      <c r="N46" s="325">
        <f t="shared" si="14"/>
        <v>-9316.0354761904764</v>
      </c>
      <c r="O46" s="325">
        <f t="shared" si="14"/>
        <v>-10623.16246031746</v>
      </c>
      <c r="P46" s="326"/>
    </row>
    <row r="47" spans="1:20" s="359" customFormat="1" ht="30" thickTop="1" thickBot="1" x14ac:dyDescent="0.4">
      <c r="A47" s="356"/>
      <c r="B47" s="264" t="s">
        <v>352</v>
      </c>
      <c r="C47" s="357"/>
      <c r="D47" s="358" t="str">
        <f>IF(+D46&lt;0,-D46, "0")</f>
        <v>0</v>
      </c>
      <c r="E47" s="358" t="str">
        <f t="shared" ref="E47:O47" si="15">IF(+E46&lt;0,-E46, "0")</f>
        <v>0</v>
      </c>
      <c r="F47" s="358" t="str">
        <f t="shared" si="15"/>
        <v>0</v>
      </c>
      <c r="G47" s="358">
        <f t="shared" si="15"/>
        <v>560.3449999999998</v>
      </c>
      <c r="H47" s="358">
        <f t="shared" si="15"/>
        <v>1668.3449999999998</v>
      </c>
      <c r="I47" s="358">
        <f t="shared" si="15"/>
        <v>2776.3449999999998</v>
      </c>
      <c r="J47" s="358">
        <f t="shared" si="15"/>
        <v>4080.6783333333333</v>
      </c>
      <c r="K47" s="358">
        <f t="shared" si="15"/>
        <v>5322.0116666666672</v>
      </c>
      <c r="L47" s="358">
        <f t="shared" si="15"/>
        <v>6633.6624603174605</v>
      </c>
      <c r="M47" s="358">
        <f t="shared" si="15"/>
        <v>8007.2021428571425</v>
      </c>
      <c r="N47" s="358">
        <f t="shared" si="15"/>
        <v>9316.0354761904764</v>
      </c>
      <c r="O47" s="358">
        <f t="shared" si="15"/>
        <v>10623.16246031746</v>
      </c>
      <c r="P47" s="360">
        <f>MAX(D47:O47)</f>
        <v>10623.16246031746</v>
      </c>
    </row>
    <row r="48" spans="1:20" ht="99" customHeight="1" thickTop="1" thickBot="1" x14ac:dyDescent="0.4">
      <c r="A48" s="94"/>
      <c r="B48" s="264" t="s">
        <v>351</v>
      </c>
      <c r="C48" s="509">
        <f>P47</f>
        <v>10623.16246031746</v>
      </c>
      <c r="D48" s="327"/>
      <c r="E48" s="327"/>
      <c r="F48" s="327"/>
      <c r="G48" s="327"/>
      <c r="H48" s="327"/>
      <c r="I48" s="327"/>
      <c r="J48" s="327"/>
      <c r="K48" s="327"/>
      <c r="L48" s="327"/>
      <c r="M48" s="327"/>
      <c r="N48" s="327"/>
      <c r="O48" s="327"/>
      <c r="P48" s="321"/>
    </row>
    <row r="49" spans="1:16" ht="15.5" thickTop="1" thickBot="1" x14ac:dyDescent="0.4">
      <c r="A49" s="94"/>
      <c r="B49" s="264" t="s">
        <v>332</v>
      </c>
      <c r="C49" s="327">
        <f>+P52</f>
        <v>461.60170214474681</v>
      </c>
      <c r="D49" s="327"/>
      <c r="E49" s="327"/>
      <c r="F49" s="327"/>
      <c r="G49" s="327"/>
      <c r="H49" s="327"/>
      <c r="I49" s="327"/>
      <c r="J49" s="327"/>
      <c r="K49" s="327"/>
      <c r="L49" s="327"/>
      <c r="M49" s="327"/>
      <c r="N49" s="327"/>
      <c r="O49" s="327"/>
      <c r="P49" s="321"/>
    </row>
    <row r="50" spans="1:16" s="294" customFormat="1" ht="30" thickTop="1" thickBot="1" x14ac:dyDescent="0.4">
      <c r="A50" s="293"/>
      <c r="B50" s="353" t="s">
        <v>289</v>
      </c>
      <c r="C50" s="331"/>
      <c r="D50" s="327"/>
      <c r="E50" s="327">
        <f>+'Financing analysis'!E20</f>
        <v>88.526353835978838</v>
      </c>
      <c r="F50" s="327">
        <f>+'Financing analysis'!F20</f>
        <v>88.526353835978838</v>
      </c>
      <c r="G50" s="327">
        <f>+'Financing analysis'!G20</f>
        <v>88.526353835978838</v>
      </c>
      <c r="H50" s="327">
        <f>+'Financing analysis'!H20</f>
        <v>88.526353835978838</v>
      </c>
      <c r="I50" s="327">
        <f>+'Financing analysis'!I20</f>
        <v>88.526353835978838</v>
      </c>
      <c r="J50" s="327">
        <f>+'Financing analysis'!J20</f>
        <v>88.526353835978838</v>
      </c>
      <c r="K50" s="327">
        <f>+'Financing analysis'!K20</f>
        <v>88.526353835978838</v>
      </c>
      <c r="L50" s="327">
        <f>+'Financing analysis'!L20</f>
        <v>88.526353835978838</v>
      </c>
      <c r="M50" s="327">
        <f>+'Financing analysis'!M20</f>
        <v>88.526353835978838</v>
      </c>
      <c r="N50" s="327">
        <f>+'Financing analysis'!N20</f>
        <v>85.364698341836743</v>
      </c>
      <c r="O50" s="327">
        <f>+'Financing analysis'!O20</f>
        <v>82.203042847694633</v>
      </c>
      <c r="P50" s="328">
        <f>SUM(C50:O50)</f>
        <v>964.30492571334094</v>
      </c>
    </row>
    <row r="51" spans="1:16" ht="15.5" thickTop="1" thickBot="1" x14ac:dyDescent="0.4">
      <c r="A51" s="94"/>
      <c r="B51" s="305" t="s">
        <v>288</v>
      </c>
      <c r="C51" s="297"/>
      <c r="D51" s="510"/>
      <c r="E51" s="511" t="str">
        <f>+'Financing analysis'!E19</f>
        <v>0</v>
      </c>
      <c r="F51" s="511" t="str">
        <f>+'Financing analysis'!F19</f>
        <v>0</v>
      </c>
      <c r="G51" s="511" t="str">
        <f>+'Financing analysis'!G19</f>
        <v>0</v>
      </c>
      <c r="H51" s="511" t="str">
        <f>+'Financing analysis'!H19</f>
        <v>0</v>
      </c>
      <c r="I51" s="511" t="str">
        <f>+'Financing analysis'!I19</f>
        <v>0</v>
      </c>
      <c r="J51" s="511" t="str">
        <f>+'Financing analysis'!J19</f>
        <v>0</v>
      </c>
      <c r="K51" s="511" t="str">
        <f>+'Financing analysis'!K19</f>
        <v>0</v>
      </c>
      <c r="L51" s="511">
        <f>+'Financing analysis'!L19</f>
        <v>379.39865929705218</v>
      </c>
      <c r="M51" s="511">
        <f>+'Financing analysis'!M19</f>
        <v>379.39865929705218</v>
      </c>
      <c r="N51" s="511">
        <f>+'Financing analysis'!N19</f>
        <v>379.39865929705218</v>
      </c>
      <c r="O51" s="511">
        <f>+'Financing analysis'!O19</f>
        <v>379.39865929705218</v>
      </c>
      <c r="P51" s="330">
        <f>SUM(D51:O51)</f>
        <v>1517.5946371882087</v>
      </c>
    </row>
    <row r="52" spans="1:16" ht="15.5" thickTop="1" thickBot="1" x14ac:dyDescent="0.4">
      <c r="A52" s="94"/>
      <c r="B52" s="264" t="s">
        <v>329</v>
      </c>
      <c r="C52" s="390"/>
      <c r="D52" s="512">
        <f>$C$48+D46-D50-D51</f>
        <v>13429.55246031746</v>
      </c>
      <c r="E52" s="513">
        <f t="shared" ref="E52:O52" si="16">$C$48+E46-E50-E51</f>
        <v>12233.02610648148</v>
      </c>
      <c r="F52" s="514">
        <f t="shared" si="16"/>
        <v>11125.02610648148</v>
      </c>
      <c r="G52" s="514">
        <f t="shared" si="16"/>
        <v>9974.2911064814816</v>
      </c>
      <c r="H52" s="514">
        <f t="shared" si="16"/>
        <v>8866.2911064814816</v>
      </c>
      <c r="I52" s="514">
        <f t="shared" si="16"/>
        <v>7758.2911064814825</v>
      </c>
      <c r="J52" s="514">
        <f t="shared" si="16"/>
        <v>6453.9577731481486</v>
      </c>
      <c r="K52" s="514">
        <f t="shared" si="16"/>
        <v>5212.6244398148147</v>
      </c>
      <c r="L52" s="514">
        <f t="shared" si="16"/>
        <v>3521.5749868669691</v>
      </c>
      <c r="M52" s="514">
        <f t="shared" si="16"/>
        <v>2148.0353043272871</v>
      </c>
      <c r="N52" s="514">
        <f t="shared" si="16"/>
        <v>842.36362648809529</v>
      </c>
      <c r="O52" s="514">
        <f t="shared" si="16"/>
        <v>-461.60170214474681</v>
      </c>
      <c r="P52" s="330">
        <f>IF(MIN(D52:O52)&lt;0, -MIN(D52:O52),0)</f>
        <v>461.60170214474681</v>
      </c>
    </row>
    <row r="53" spans="1:16" ht="30" thickTop="1" thickBot="1" x14ac:dyDescent="0.4">
      <c r="A53" s="94"/>
      <c r="B53" s="451" t="s">
        <v>328</v>
      </c>
      <c r="C53" s="391"/>
      <c r="D53" s="392"/>
      <c r="E53" s="388"/>
      <c r="F53" s="327"/>
      <c r="G53" s="327"/>
      <c r="H53" s="327"/>
      <c r="I53" s="327"/>
      <c r="J53" s="327"/>
      <c r="K53" s="327"/>
      <c r="L53" s="327"/>
      <c r="M53" s="327"/>
      <c r="N53" s="327"/>
      <c r="O53" s="327"/>
      <c r="P53" s="321"/>
    </row>
    <row r="54" spans="1:16" ht="14.25" customHeight="1" thickTop="1" thickBot="1" x14ac:dyDescent="0.4">
      <c r="C54" s="389"/>
    </row>
    <row r="55" spans="1:16" ht="15" thickTop="1" x14ac:dyDescent="0.35">
      <c r="A55" s="94"/>
      <c r="B55" s="265"/>
      <c r="C55" s="109"/>
      <c r="D55" s="109"/>
      <c r="E55" s="109"/>
      <c r="F55" s="109"/>
      <c r="G55" s="109"/>
      <c r="H55" s="109"/>
      <c r="I55" s="109"/>
      <c r="J55" s="109"/>
      <c r="K55" s="109"/>
      <c r="L55" s="109"/>
      <c r="M55" s="109"/>
      <c r="N55" s="109"/>
      <c r="O55" s="109"/>
      <c r="P55" s="109"/>
    </row>
    <row r="56" spans="1:16" ht="15.5" hidden="1" thickTop="1" thickBot="1" x14ac:dyDescent="0.4">
      <c r="A56" s="94"/>
      <c r="B56" s="264" t="s">
        <v>51</v>
      </c>
      <c r="C56" s="124" t="e">
        <f>C5+#REF!</f>
        <v>#REF!</v>
      </c>
      <c r="D56" s="124" t="e">
        <f>D5+#REF!</f>
        <v>#REF!</v>
      </c>
      <c r="E56" s="124" t="e">
        <f>E5+#REF!</f>
        <v>#REF!</v>
      </c>
      <c r="F56" s="124" t="e">
        <f>F5+#REF!</f>
        <v>#REF!</v>
      </c>
      <c r="G56" s="124" t="e">
        <f>G5+#REF!</f>
        <v>#REF!</v>
      </c>
      <c r="H56" s="124" t="e">
        <f>H5+#REF!</f>
        <v>#REF!</v>
      </c>
      <c r="I56" s="124" t="e">
        <f>I5+#REF!</f>
        <v>#REF!</v>
      </c>
      <c r="J56" s="124" t="e">
        <f>J5+#REF!</f>
        <v>#REF!</v>
      </c>
      <c r="K56" s="124" t="e">
        <f>K5+#REF!</f>
        <v>#REF!</v>
      </c>
      <c r="L56" s="124" t="e">
        <f>L5+#REF!</f>
        <v>#REF!</v>
      </c>
      <c r="M56" s="124" t="e">
        <f>M5+#REF!</f>
        <v>#REF!</v>
      </c>
      <c r="N56" s="124" t="e">
        <f>N5+#REF!</f>
        <v>#REF!</v>
      </c>
      <c r="O56" s="124" t="e">
        <f>O5+#REF!</f>
        <v>#REF!</v>
      </c>
      <c r="P56" s="115"/>
    </row>
    <row r="57" spans="1:16" ht="14.5" hidden="1" x14ac:dyDescent="0.35">
      <c r="A57" s="94"/>
      <c r="B57" s="266"/>
      <c r="C57" s="94"/>
      <c r="D57" s="94"/>
      <c r="E57" s="94"/>
      <c r="F57" s="94"/>
      <c r="G57" s="94"/>
      <c r="H57" s="94"/>
      <c r="I57" s="94"/>
      <c r="J57" s="94"/>
      <c r="K57" s="94"/>
      <c r="L57" s="94"/>
      <c r="M57" s="94"/>
      <c r="N57" s="94"/>
      <c r="O57" s="94"/>
      <c r="P57" s="94"/>
    </row>
    <row r="58" spans="1:16" ht="14.5" x14ac:dyDescent="0.35">
      <c r="A58" s="94"/>
      <c r="B58" s="266"/>
      <c r="C58" s="94"/>
      <c r="D58" s="94"/>
      <c r="E58" s="94"/>
      <c r="F58" s="94"/>
      <c r="G58" s="94"/>
      <c r="H58" s="94"/>
      <c r="I58" s="94"/>
      <c r="J58" s="94"/>
      <c r="K58" s="94"/>
      <c r="L58" s="94"/>
      <c r="M58" s="94"/>
      <c r="N58" s="94"/>
      <c r="O58" s="94"/>
      <c r="P58" s="94"/>
    </row>
    <row r="59" spans="1:16" ht="14.25" customHeight="1" x14ac:dyDescent="0.35">
      <c r="P59" s="298"/>
    </row>
    <row r="60" spans="1:16" ht="14.25" customHeight="1" x14ac:dyDescent="0.35">
      <c r="P60" s="298"/>
    </row>
    <row r="61" spans="1:16" ht="14.25" customHeight="1" x14ac:dyDescent="0.35">
      <c r="P61" s="298"/>
    </row>
  </sheetData>
  <sheetProtection algorithmName="SHA-512" hashValue="DLMln03XS+3A0JIbjYGDJ1a3jwxs+Ket3Ztq6NtfzWGoVCO3L+posH1Spi64aBaoZPyje0PJPRolkjAj2j/JKw==" saltValue="a0daIluVJpSrSpp8u/6aGw==" spinCount="100000" sheet="1" selectLockedCells="1"/>
  <mergeCells count="6">
    <mergeCell ref="C43:P43"/>
    <mergeCell ref="L2:M2"/>
    <mergeCell ref="S28:T28"/>
    <mergeCell ref="S30:T30"/>
    <mergeCell ref="S31:T31"/>
    <mergeCell ref="S32:T32"/>
  </mergeCells>
  <pageMargins left="0.25" right="0.25" top="0.75" bottom="0.75" header="0.3" footer="0.3"/>
  <pageSetup paperSize="9" scale="5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S38"/>
  <sheetViews>
    <sheetView workbookViewId="0">
      <selection activeCell="C22" sqref="C22"/>
    </sheetView>
  </sheetViews>
  <sheetFormatPr defaultColWidth="9.08984375" defaultRowHeight="14.5" x14ac:dyDescent="0.35"/>
  <cols>
    <col min="1" max="1" width="3.54296875" style="4" customWidth="1"/>
    <col min="2" max="2" width="39.90625" style="4" customWidth="1"/>
    <col min="3" max="5" width="15.6328125" style="4" customWidth="1"/>
    <col min="6" max="6" width="10.453125" style="4" customWidth="1"/>
    <col min="7" max="7" width="41.6328125" style="4" customWidth="1"/>
    <col min="8" max="8" width="15.90625" style="4" customWidth="1"/>
    <col min="9" max="9" width="3.54296875" style="4" customWidth="1"/>
    <col min="10" max="10" width="21.90625" style="4" customWidth="1"/>
    <col min="11" max="16384" width="9.08984375" style="4"/>
  </cols>
  <sheetData>
    <row r="1" spans="1:19" ht="69.75" customHeight="1" x14ac:dyDescent="0.35">
      <c r="A1" s="1"/>
      <c r="B1" s="213" t="s">
        <v>127</v>
      </c>
      <c r="C1" s="52"/>
      <c r="D1" s="52"/>
      <c r="E1" s="52"/>
      <c r="F1" s="52"/>
      <c r="G1" s="235" t="str">
        <f>+'Data set'!$E$2</f>
        <v>……</v>
      </c>
      <c r="H1" s="2"/>
      <c r="I1" s="2"/>
      <c r="J1" s="2"/>
      <c r="K1" s="2"/>
      <c r="L1" s="2"/>
      <c r="M1" s="2"/>
      <c r="N1" s="2"/>
      <c r="O1" s="2"/>
      <c r="P1" s="2"/>
      <c r="Q1" s="2"/>
      <c r="R1" s="2"/>
      <c r="S1" s="2"/>
    </row>
    <row r="2" spans="1:19" x14ac:dyDescent="0.35">
      <c r="A2" s="1"/>
      <c r="B2" s="2"/>
      <c r="C2" s="2"/>
      <c r="D2" s="2"/>
      <c r="E2" s="2"/>
      <c r="F2" s="2"/>
      <c r="G2" s="2"/>
      <c r="H2" s="2"/>
      <c r="I2" s="2"/>
      <c r="J2" s="44" t="s">
        <v>8</v>
      </c>
      <c r="K2" s="2"/>
      <c r="L2" s="2"/>
      <c r="M2" s="2"/>
      <c r="N2" s="2"/>
      <c r="O2" s="2"/>
      <c r="P2" s="2"/>
      <c r="Q2" s="2"/>
      <c r="R2" s="53"/>
      <c r="S2" s="2"/>
    </row>
    <row r="3" spans="1:19" ht="14.25" customHeight="1" x14ac:dyDescent="0.35">
      <c r="A3" s="2"/>
      <c r="B3" s="54" t="s">
        <v>16</v>
      </c>
      <c r="C3" s="55" t="s">
        <v>17</v>
      </c>
      <c r="D3" s="56" t="s">
        <v>18</v>
      </c>
      <c r="E3" s="55" t="s">
        <v>19</v>
      </c>
      <c r="F3" s="57"/>
      <c r="G3" s="54" t="s">
        <v>20</v>
      </c>
      <c r="H3" s="56"/>
      <c r="I3" s="2"/>
    </row>
    <row r="4" spans="1:19" ht="14.25" customHeight="1" x14ac:dyDescent="0.35">
      <c r="A4" s="2"/>
      <c r="B4" s="58" t="s">
        <v>21</v>
      </c>
      <c r="C4" s="59" t="e">
        <f>IF('Data set'!#REF!="Dit breng ik zelf in",'Data set'!F$59,0)</f>
        <v>#REF!</v>
      </c>
      <c r="D4" s="59" t="e">
        <f>IF('Data set'!#REF!="Nog te investeren",'Data set'!F$59,0)</f>
        <v>#REF!</v>
      </c>
      <c r="E4" s="60" t="e">
        <f>SUM(C4:D4)</f>
        <v>#REF!</v>
      </c>
      <c r="F4" s="57"/>
      <c r="G4" s="58" t="s">
        <v>22</v>
      </c>
      <c r="H4" s="61" t="e">
        <f>C15</f>
        <v>#REF!</v>
      </c>
      <c r="I4" s="2"/>
    </row>
    <row r="5" spans="1:19" x14ac:dyDescent="0.35">
      <c r="A5" s="2"/>
      <c r="B5" s="58" t="s">
        <v>23</v>
      </c>
      <c r="C5" s="59" t="e">
        <f>IF('Data set'!#REF!="Dit breng ik zelf in",'Data set'!E$61,0)</f>
        <v>#REF!</v>
      </c>
      <c r="D5" s="59" t="e">
        <f>IF('Data set'!#REF!="Nog te investeren",'Data set'!E$61,0)</f>
        <v>#REF!</v>
      </c>
      <c r="E5" s="60" t="e">
        <f>SUM(C5:D5)</f>
        <v>#REF!</v>
      </c>
      <c r="F5" s="57"/>
      <c r="G5" s="58" t="s">
        <v>24</v>
      </c>
      <c r="H5" s="61">
        <f>'Data set'!F76</f>
        <v>2400</v>
      </c>
      <c r="I5" s="2"/>
      <c r="J5" s="44" t="s">
        <v>25</v>
      </c>
    </row>
    <row r="6" spans="1:19" ht="14.25" customHeight="1" thickBot="1" x14ac:dyDescent="0.4">
      <c r="A6" s="2"/>
      <c r="B6" s="58" t="s">
        <v>26</v>
      </c>
      <c r="C6" s="59" t="e">
        <f>IF('Data set'!#REF!="Dit breng ik zelf in",'Data set'!E$63,0)</f>
        <v>#REF!</v>
      </c>
      <c r="D6" s="59" t="e">
        <f>IF('Data set'!#REF!="Nog te investeren",'Data set'!E$63,0)</f>
        <v>#REF!</v>
      </c>
      <c r="E6" s="60" t="e">
        <f>SUM(C6:D6)</f>
        <v>#REF!</v>
      </c>
      <c r="F6" s="57"/>
      <c r="G6" s="62" t="s">
        <v>27</v>
      </c>
      <c r="H6" s="63">
        <f>'Data set'!E78</f>
        <v>2000</v>
      </c>
      <c r="I6" s="2"/>
    </row>
    <row r="7" spans="1:19" ht="14.25" customHeight="1" thickTop="1" x14ac:dyDescent="0.35">
      <c r="A7" s="2"/>
      <c r="B7" s="58" t="s">
        <v>3</v>
      </c>
      <c r="C7" s="59" t="e">
        <f>IF('Data set'!#REF!="Dit breng ik zelf in",'Data set'!E$64,0)</f>
        <v>#REF!</v>
      </c>
      <c r="D7" s="59" t="e">
        <f>IF('Data set'!#REF!="Nog te investeren",'Data set'!E$64,0)</f>
        <v>#REF!</v>
      </c>
      <c r="E7" s="60" t="e">
        <f>SUM(C7:D7)</f>
        <v>#REF!</v>
      </c>
      <c r="F7" s="57"/>
      <c r="G7" s="64" t="s">
        <v>28</v>
      </c>
      <c r="H7" s="65" t="e">
        <f>SUM(H4:H6)</f>
        <v>#REF!</v>
      </c>
      <c r="I7" s="2"/>
    </row>
    <row r="8" spans="1:19" ht="14.25" customHeight="1" x14ac:dyDescent="0.35">
      <c r="A8" s="2"/>
      <c r="B8" s="58" t="s">
        <v>29</v>
      </c>
      <c r="C8" s="66"/>
      <c r="D8" s="67">
        <f>'Data set'!F69+'Data set'!E70+'Data set'!E71</f>
        <v>600</v>
      </c>
      <c r="E8" s="60">
        <f>SUM(C8:D8)</f>
        <v>600</v>
      </c>
      <c r="F8" s="57"/>
      <c r="G8" s="68"/>
      <c r="H8" s="69"/>
      <c r="I8" s="2"/>
    </row>
    <row r="9" spans="1:19" ht="14.25" customHeight="1" x14ac:dyDescent="0.35">
      <c r="A9" s="2"/>
      <c r="B9" s="68"/>
      <c r="C9" s="68"/>
      <c r="D9" s="68"/>
      <c r="E9" s="68"/>
      <c r="F9" s="68"/>
      <c r="G9" s="68"/>
      <c r="H9" s="69"/>
      <c r="I9" s="2"/>
    </row>
    <row r="10" spans="1:19" ht="14.25" customHeight="1" x14ac:dyDescent="0.35">
      <c r="A10" s="2"/>
      <c r="B10" s="54" t="s">
        <v>30</v>
      </c>
      <c r="C10" s="55"/>
      <c r="D10" s="56"/>
      <c r="E10" s="55"/>
      <c r="F10" s="57"/>
      <c r="G10" s="54" t="s">
        <v>31</v>
      </c>
      <c r="H10" s="70"/>
      <c r="I10" s="2"/>
    </row>
    <row r="11" spans="1:19" ht="14.25" customHeight="1" x14ac:dyDescent="0.35">
      <c r="A11" s="2"/>
      <c r="B11" s="58" t="s">
        <v>4</v>
      </c>
      <c r="C11" s="71" t="e">
        <f>IF('Data set'!#REF!="Dit breng ik zelf in",'Data set'!E66,0)</f>
        <v>#REF!</v>
      </c>
      <c r="D11" s="67" t="e">
        <f>IF('Data set'!#REF!="Nog te investeren",'Data set'!E$66,0)</f>
        <v>#REF!</v>
      </c>
      <c r="E11" s="60" t="e">
        <f>SUM(C11:D11)</f>
        <v>#REF!</v>
      </c>
      <c r="F11" s="57"/>
      <c r="G11" s="58" t="s">
        <v>32</v>
      </c>
      <c r="H11" s="61" t="e">
        <f>'Data set'!#REF!</f>
        <v>#REF!</v>
      </c>
      <c r="I11" s="72"/>
    </row>
    <row r="12" spans="1:19" ht="14.25" customHeight="1" thickBot="1" x14ac:dyDescent="0.4">
      <c r="A12" s="2"/>
      <c r="B12" s="58" t="s">
        <v>33</v>
      </c>
      <c r="C12" s="73"/>
      <c r="D12" s="67">
        <f>'Data set'!E72</f>
        <v>0</v>
      </c>
      <c r="E12" s="60">
        <f>D12</f>
        <v>0</v>
      </c>
      <c r="F12" s="57"/>
      <c r="G12" s="62" t="s">
        <v>34</v>
      </c>
      <c r="H12" s="63" t="e">
        <f>IF(E15-H7-H11&lt;0,0,E15-H7-H11)</f>
        <v>#REF!</v>
      </c>
      <c r="I12" s="2"/>
    </row>
    <row r="13" spans="1:19" ht="14.25" customHeight="1" thickTop="1" x14ac:dyDescent="0.35">
      <c r="A13" s="2"/>
      <c r="B13" s="58" t="s">
        <v>35</v>
      </c>
      <c r="C13" s="74"/>
      <c r="D13" s="67">
        <f>'Data set'!E73+C20</f>
        <v>0</v>
      </c>
      <c r="E13" s="60">
        <f>D13</f>
        <v>0</v>
      </c>
      <c r="F13" s="68"/>
      <c r="G13" s="64" t="s">
        <v>36</v>
      </c>
      <c r="H13" s="65" t="e">
        <f>SUM(H11:H12)</f>
        <v>#REF!</v>
      </c>
      <c r="I13" s="2"/>
    </row>
    <row r="14" spans="1:19" ht="14.25" customHeight="1" thickBot="1" x14ac:dyDescent="0.4">
      <c r="A14" s="2"/>
      <c r="B14" s="68"/>
      <c r="C14" s="68"/>
      <c r="D14" s="68"/>
      <c r="E14" s="68"/>
      <c r="F14" s="68"/>
      <c r="G14" s="75"/>
      <c r="H14" s="69"/>
      <c r="I14" s="2"/>
    </row>
    <row r="15" spans="1:19" ht="15.5" thickTop="1" thickBot="1" x14ac:dyDescent="0.4">
      <c r="A15" s="2"/>
      <c r="B15" s="76" t="s">
        <v>37</v>
      </c>
      <c r="C15" s="77" t="e">
        <f>SUM(C4:C14)</f>
        <v>#REF!</v>
      </c>
      <c r="D15" s="77" t="e">
        <f>SUM(D4:D14)</f>
        <v>#REF!</v>
      </c>
      <c r="E15" s="78" t="e">
        <f>SUM(E4:E14)</f>
        <v>#REF!</v>
      </c>
      <c r="F15" s="79"/>
      <c r="G15" s="76" t="s">
        <v>19</v>
      </c>
      <c r="H15" s="80" t="e">
        <f>H7+H13</f>
        <v>#REF!</v>
      </c>
      <c r="I15" s="2"/>
    </row>
    <row r="16" spans="1:19" ht="13.5" customHeight="1" thickTop="1" x14ac:dyDescent="0.35">
      <c r="A16" s="2"/>
      <c r="B16" s="57"/>
      <c r="C16" s="81"/>
      <c r="D16" s="82"/>
      <c r="E16" s="83"/>
      <c r="F16" s="57"/>
      <c r="G16" s="57"/>
      <c r="H16" s="57"/>
      <c r="I16" s="2"/>
    </row>
    <row r="17" spans="1:9" ht="15" thickBot="1" x14ac:dyDescent="0.4">
      <c r="A17" s="2"/>
      <c r="B17" s="81"/>
      <c r="C17" s="84" t="s">
        <v>38</v>
      </c>
      <c r="D17" s="83"/>
      <c r="E17" s="2"/>
      <c r="F17" s="57"/>
      <c r="G17" s="57"/>
      <c r="H17" s="57"/>
      <c r="I17" s="2"/>
    </row>
    <row r="18" spans="1:9" ht="15.5" thickTop="1" thickBot="1" x14ac:dyDescent="0.4">
      <c r="A18" s="2"/>
      <c r="B18" s="2"/>
      <c r="C18" s="85" t="e">
        <f>SUM('Investering &amp; Financiering'!D4:D12)+'Data set'!E73-'Investering &amp; Financiering'!H5-'Investering &amp; Financiering'!H6-'Investering &amp; Financiering'!H11</f>
        <v>#REF!</v>
      </c>
      <c r="D18" s="57"/>
      <c r="E18" s="2"/>
      <c r="F18" s="54" t="s">
        <v>138</v>
      </c>
      <c r="G18" s="54"/>
      <c r="H18" s="70"/>
      <c r="I18" s="2"/>
    </row>
    <row r="19" spans="1:9" ht="15.5" thickTop="1" thickBot="1" x14ac:dyDescent="0.4">
      <c r="A19" s="2"/>
      <c r="B19" s="57"/>
      <c r="C19" s="84" t="s">
        <v>39</v>
      </c>
      <c r="D19" s="57"/>
      <c r="E19" s="2"/>
      <c r="F19" s="86" t="s">
        <v>132</v>
      </c>
      <c r="G19" s="86"/>
      <c r="H19" s="87" t="e">
        <f>C22</f>
        <v>#REF!</v>
      </c>
      <c r="I19" s="2"/>
    </row>
    <row r="20" spans="1:9" ht="15.5" thickTop="1" thickBot="1" x14ac:dyDescent="0.4">
      <c r="A20" s="2"/>
      <c r="B20" s="24" t="s">
        <v>1</v>
      </c>
      <c r="C20" s="215">
        <v>0</v>
      </c>
      <c r="D20" s="57"/>
      <c r="E20" s="2"/>
      <c r="F20" s="54" t="s">
        <v>40</v>
      </c>
      <c r="G20" s="54"/>
      <c r="H20" s="88"/>
      <c r="I20" s="2"/>
    </row>
    <row r="21" spans="1:9" ht="15.5" thickTop="1" thickBot="1" x14ac:dyDescent="0.4">
      <c r="A21" s="2"/>
      <c r="B21" s="57"/>
      <c r="C21" s="84" t="s">
        <v>41</v>
      </c>
      <c r="D21" s="57"/>
      <c r="E21" s="2"/>
      <c r="F21" s="89" t="s">
        <v>42</v>
      </c>
      <c r="G21" s="89"/>
      <c r="H21" s="90">
        <f>+Sheet1!B4</f>
        <v>6.0600000000000001E-2</v>
      </c>
      <c r="I21" s="2"/>
    </row>
    <row r="22" spans="1:9" ht="15.5" thickTop="1" thickBot="1" x14ac:dyDescent="0.4">
      <c r="A22" s="2"/>
      <c r="B22" s="2"/>
      <c r="C22" s="85" t="e">
        <f>+'Data set'!#REF!</f>
        <v>#REF!</v>
      </c>
      <c r="D22" s="57"/>
      <c r="E22" s="2"/>
      <c r="F22" s="674" t="s">
        <v>43</v>
      </c>
      <c r="G22" s="674"/>
      <c r="H22" s="249" t="e">
        <f>C24</f>
        <v>#REF!</v>
      </c>
      <c r="I22" s="2"/>
    </row>
    <row r="23" spans="1:9" ht="15.5" thickTop="1" thickBot="1" x14ac:dyDescent="0.4">
      <c r="A23" s="2"/>
      <c r="B23" s="57"/>
      <c r="C23" s="84" t="s">
        <v>44</v>
      </c>
      <c r="D23" s="57"/>
      <c r="E23" s="2"/>
      <c r="F23" s="675" t="s">
        <v>45</v>
      </c>
      <c r="G23" s="675"/>
      <c r="H23" s="91" t="e">
        <f>C26</f>
        <v>#REF!</v>
      </c>
      <c r="I23" s="2"/>
    </row>
    <row r="24" spans="1:9" ht="15.5" thickTop="1" thickBot="1" x14ac:dyDescent="0.4">
      <c r="A24" s="2"/>
      <c r="B24" s="25" t="s">
        <v>2</v>
      </c>
      <c r="C24" s="248" t="e">
        <f>+'Data set'!#REF!</f>
        <v>#REF!</v>
      </c>
      <c r="D24" s="92" t="s">
        <v>46</v>
      </c>
      <c r="E24" s="2"/>
      <c r="F24" s="54" t="s">
        <v>47</v>
      </c>
      <c r="G24" s="54"/>
      <c r="H24" s="88"/>
      <c r="I24" s="2"/>
    </row>
    <row r="25" spans="1:9" ht="15.5" thickTop="1" thickBot="1" x14ac:dyDescent="0.4">
      <c r="A25" s="2"/>
      <c r="B25" s="57"/>
      <c r="C25" s="84" t="s">
        <v>48</v>
      </c>
      <c r="D25" s="57"/>
      <c r="E25" s="2"/>
      <c r="F25" s="675" t="s">
        <v>49</v>
      </c>
      <c r="G25" s="675"/>
      <c r="H25" s="93" t="e">
        <f>'HHYFI maandlasten'!C9</f>
        <v>#REF!</v>
      </c>
      <c r="I25" s="2"/>
    </row>
    <row r="26" spans="1:9" ht="15.5" thickTop="1" thickBot="1" x14ac:dyDescent="0.4">
      <c r="A26" s="2"/>
      <c r="B26" s="25" t="s">
        <v>2</v>
      </c>
      <c r="C26" s="248" t="e">
        <f>+'Data set'!#REF!</f>
        <v>#REF!</v>
      </c>
      <c r="D26" s="92" t="s">
        <v>50</v>
      </c>
      <c r="E26" s="2"/>
      <c r="F26" s="675" t="str">
        <f>'[1]Qredits maandlasten'!G3</f>
        <v>Gemiddeld te betalen bedrag per maand</v>
      </c>
      <c r="G26" s="675"/>
      <c r="H26" s="93" t="e">
        <f>'HHYFI maandlasten'!J3</f>
        <v>#REF!</v>
      </c>
      <c r="I26" s="2"/>
    </row>
    <row r="27" spans="1:9" ht="15" thickTop="1" x14ac:dyDescent="0.35">
      <c r="A27" s="2"/>
      <c r="B27" s="57"/>
      <c r="C27" s="57"/>
      <c r="D27" s="57"/>
      <c r="E27" s="57"/>
      <c r="F27" s="75"/>
      <c r="G27" s="75"/>
      <c r="H27" s="57"/>
      <c r="I27" s="2"/>
    </row>
    <row r="28" spans="1:9" x14ac:dyDescent="0.35">
      <c r="A28" s="2"/>
      <c r="B28" s="57"/>
      <c r="C28" s="57"/>
      <c r="D28" s="57"/>
      <c r="E28" s="57"/>
      <c r="F28" s="75"/>
      <c r="G28" s="75"/>
      <c r="H28" s="57"/>
      <c r="I28" s="2"/>
    </row>
    <row r="29" spans="1:9" x14ac:dyDescent="0.35">
      <c r="A29" s="2"/>
      <c r="B29" s="2"/>
      <c r="C29" s="2"/>
      <c r="D29" s="2"/>
      <c r="E29" s="2"/>
      <c r="F29" s="2"/>
      <c r="G29" s="2"/>
      <c r="H29" s="2"/>
      <c r="I29" s="2"/>
    </row>
    <row r="30" spans="1:9" x14ac:dyDescent="0.35">
      <c r="A30" s="2"/>
      <c r="F30" s="2"/>
      <c r="G30" s="2"/>
      <c r="H30" s="2"/>
      <c r="I30" s="2"/>
    </row>
    <row r="31" spans="1:9" x14ac:dyDescent="0.35">
      <c r="A31" s="2"/>
      <c r="F31" s="2"/>
      <c r="G31" s="2"/>
      <c r="H31" s="2"/>
      <c r="I31" s="2"/>
    </row>
    <row r="32" spans="1:9" x14ac:dyDescent="0.35">
      <c r="A32" s="2"/>
      <c r="F32" s="2"/>
      <c r="G32" s="2"/>
      <c r="H32" s="2"/>
      <c r="I32" s="2"/>
    </row>
    <row r="33" spans="1:9" x14ac:dyDescent="0.35">
      <c r="A33" s="2"/>
      <c r="F33" s="2"/>
      <c r="G33" s="2"/>
      <c r="H33" s="2"/>
      <c r="I33" s="2"/>
    </row>
    <row r="34" spans="1:9" x14ac:dyDescent="0.35">
      <c r="A34" s="2"/>
      <c r="B34" s="2"/>
      <c r="C34" s="2"/>
      <c r="D34" s="2"/>
      <c r="E34" s="2"/>
      <c r="F34" s="2"/>
      <c r="G34" s="2"/>
      <c r="H34" s="2"/>
      <c r="I34" s="2"/>
    </row>
    <row r="35" spans="1:9" x14ac:dyDescent="0.35">
      <c r="A35" s="2"/>
      <c r="B35" s="2"/>
      <c r="C35" s="2"/>
      <c r="D35" s="2"/>
      <c r="E35" s="2"/>
      <c r="F35" s="2"/>
      <c r="G35" s="2"/>
      <c r="H35" s="2"/>
      <c r="I35" s="2"/>
    </row>
    <row r="36" spans="1:9" x14ac:dyDescent="0.35">
      <c r="A36" s="2"/>
      <c r="B36" s="2"/>
      <c r="C36" s="2"/>
      <c r="D36" s="2"/>
      <c r="E36" s="2"/>
      <c r="F36" s="2"/>
      <c r="G36" s="2"/>
      <c r="H36" s="2"/>
      <c r="I36" s="2"/>
    </row>
    <row r="37" spans="1:9" x14ac:dyDescent="0.35">
      <c r="A37" s="2"/>
      <c r="B37" s="2"/>
      <c r="C37" s="2"/>
      <c r="D37" s="2"/>
      <c r="E37" s="2"/>
      <c r="F37" s="2"/>
      <c r="G37" s="2"/>
      <c r="H37" s="2"/>
      <c r="I37" s="2"/>
    </row>
    <row r="38" spans="1:9" x14ac:dyDescent="0.35">
      <c r="A38" s="2"/>
      <c r="B38" s="2"/>
      <c r="C38" s="2"/>
      <c r="D38" s="2"/>
      <c r="E38" s="2"/>
      <c r="F38" s="2"/>
      <c r="G38" s="2"/>
      <c r="H38" s="2"/>
      <c r="I38" s="2"/>
    </row>
  </sheetData>
  <mergeCells count="4">
    <mergeCell ref="F22:G22"/>
    <mergeCell ref="F23:G23"/>
    <mergeCell ref="F25:G25"/>
    <mergeCell ref="F26:G26"/>
  </mergeCells>
  <hyperlinks>
    <hyperlink ref="J2" r:id="rId1"/>
    <hyperlink ref="J5" location="VRAGENLIJST!A74" display="Klik hier om terug naar tabblad VRAGENLIJST te gaan"/>
  </hyperlinks>
  <pageMargins left="0.7" right="0.7" top="0.75" bottom="0.75" header="0.3" footer="0.3"/>
  <ignoredErrors>
    <ignoredError sqref="C5:D5"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29"/>
  <sheetViews>
    <sheetView workbookViewId="0">
      <selection activeCell="G9" sqref="G9"/>
    </sheetView>
  </sheetViews>
  <sheetFormatPr defaultColWidth="64.08984375" defaultRowHeight="14.25" customHeight="1" x14ac:dyDescent="0.35"/>
  <cols>
    <col min="1" max="1" width="3.54296875" style="127" customWidth="1"/>
    <col min="2" max="2" width="52" style="127" customWidth="1"/>
    <col min="3" max="3" width="15.90625" style="127" customWidth="1"/>
    <col min="4" max="4" width="3.08984375" style="127" customWidth="1"/>
    <col min="5" max="5" width="9.08984375" style="127" customWidth="1"/>
    <col min="6" max="6" width="45.90625" style="127" customWidth="1"/>
    <col min="7" max="7" width="15.90625" style="127" customWidth="1"/>
    <col min="8" max="8" width="3.54296875" style="127" customWidth="1"/>
    <col min="9" max="9" width="21.90625" style="127" customWidth="1"/>
    <col min="10" max="10" width="9.08984375" style="127" customWidth="1"/>
    <col min="11" max="11" width="11.90625" style="127" customWidth="1"/>
    <col min="12" max="254" width="9.08984375" style="127" customWidth="1"/>
    <col min="255" max="255" width="3.08984375" style="127" customWidth="1"/>
    <col min="256" max="16384" width="64.08984375" style="127"/>
  </cols>
  <sheetData>
    <row r="1" spans="1:9" ht="38.5" x14ac:dyDescent="0.35">
      <c r="A1" s="125"/>
      <c r="B1" s="217" t="s">
        <v>52</v>
      </c>
      <c r="C1" s="235" t="str">
        <f>+'Data set'!$E$2</f>
        <v>……</v>
      </c>
      <c r="D1" s="237"/>
      <c r="E1" s="237"/>
      <c r="F1" s="237"/>
      <c r="G1" s="126"/>
      <c r="H1" s="125"/>
      <c r="I1" s="125"/>
    </row>
    <row r="2" spans="1:9" ht="14.5" x14ac:dyDescent="0.35">
      <c r="A2" s="125"/>
      <c r="B2" s="128"/>
      <c r="C2" s="129"/>
      <c r="D2" s="125"/>
      <c r="E2" s="125"/>
      <c r="F2" s="125"/>
      <c r="G2" s="126"/>
      <c r="H2" s="125"/>
      <c r="I2" s="44" t="s">
        <v>8</v>
      </c>
    </row>
    <row r="3" spans="1:9" ht="14.5" x14ac:dyDescent="0.35">
      <c r="A3" s="125"/>
      <c r="B3" s="54" t="s">
        <v>53</v>
      </c>
      <c r="C3" s="55"/>
      <c r="D3" s="130"/>
      <c r="E3" s="130"/>
      <c r="F3" s="54" t="s">
        <v>54</v>
      </c>
      <c r="G3" s="55"/>
      <c r="H3" s="125"/>
      <c r="I3" s="125"/>
    </row>
    <row r="4" spans="1:9" ht="14.5" x14ac:dyDescent="0.35">
      <c r="A4" s="125"/>
      <c r="B4" s="131" t="s">
        <v>55</v>
      </c>
      <c r="C4" s="132">
        <f>SUM('Data set'!$F$102:$F$113)</f>
        <v>2209</v>
      </c>
      <c r="D4" s="130"/>
      <c r="E4" s="130"/>
      <c r="F4" s="133" t="s">
        <v>56</v>
      </c>
      <c r="G4" s="132" t="e">
        <f>C20</f>
        <v>#REF!</v>
      </c>
      <c r="H4" s="125"/>
      <c r="I4" s="44" t="s">
        <v>25</v>
      </c>
    </row>
    <row r="5" spans="1:9" ht="15" thickBot="1" x14ac:dyDescent="0.4">
      <c r="A5" s="125"/>
      <c r="B5" s="134" t="s">
        <v>57</v>
      </c>
      <c r="C5" s="135">
        <f>C4*'Data set'!E121</f>
        <v>1104.5</v>
      </c>
      <c r="D5" s="130"/>
      <c r="E5" s="130"/>
      <c r="F5" s="134" t="s">
        <v>58</v>
      </c>
      <c r="G5" s="135" t="e">
        <f>C14</f>
        <v>#REF!</v>
      </c>
      <c r="H5" s="125"/>
      <c r="I5" s="125"/>
    </row>
    <row r="6" spans="1:9" ht="15.5" thickTop="1" thickBot="1" x14ac:dyDescent="0.4">
      <c r="A6" s="125"/>
      <c r="B6" s="76" t="s">
        <v>59</v>
      </c>
      <c r="C6" s="136">
        <f>C4-C5</f>
        <v>1104.5</v>
      </c>
      <c r="D6" s="130"/>
      <c r="E6" s="130"/>
      <c r="F6" s="76" t="s">
        <v>60</v>
      </c>
      <c r="G6" s="137" t="e">
        <f>G4+G5</f>
        <v>#REF!</v>
      </c>
      <c r="H6" s="125"/>
      <c r="I6" s="125"/>
    </row>
    <row r="7" spans="1:9" ht="15" thickTop="1" x14ac:dyDescent="0.35">
      <c r="A7" s="125"/>
      <c r="B7" s="138" t="s">
        <v>61</v>
      </c>
      <c r="C7" s="139">
        <f>IF(C4=0,0,C6/C4)</f>
        <v>0.5</v>
      </c>
      <c r="D7" s="130"/>
      <c r="E7" s="130"/>
      <c r="F7" s="140"/>
      <c r="G7" s="141"/>
      <c r="H7" s="125"/>
      <c r="I7" s="125"/>
    </row>
    <row r="8" spans="1:9" ht="22.5" x14ac:dyDescent="0.9">
      <c r="A8" s="125"/>
      <c r="B8" s="238"/>
      <c r="C8" s="143"/>
      <c r="D8" s="130"/>
      <c r="E8" s="130"/>
      <c r="F8" s="144" t="s">
        <v>62</v>
      </c>
      <c r="G8" s="145">
        <f>C24+C25</f>
        <v>100</v>
      </c>
      <c r="H8" s="125"/>
      <c r="I8" s="125"/>
    </row>
    <row r="9" spans="1:9" ht="14.5" x14ac:dyDescent="0.35">
      <c r="A9" s="125"/>
      <c r="B9" s="144" t="s">
        <v>63</v>
      </c>
      <c r="C9" s="145">
        <f>'Liquidity enterprise'!P28</f>
        <v>0</v>
      </c>
      <c r="D9" s="130"/>
      <c r="E9" s="130"/>
      <c r="F9" s="144" t="s">
        <v>64</v>
      </c>
      <c r="G9" s="145" t="e">
        <f>+'HHYFI maandlasten'!O17</f>
        <v>#REF!</v>
      </c>
      <c r="H9" s="125"/>
      <c r="I9" s="125"/>
    </row>
    <row r="10" spans="1:9" ht="15" thickBot="1" x14ac:dyDescent="0.4">
      <c r="A10" s="125"/>
      <c r="B10" s="144" t="s">
        <v>65</v>
      </c>
      <c r="C10" s="145">
        <f>'Liquidity enterprise'!P30</f>
        <v>0</v>
      </c>
      <c r="D10" s="130"/>
      <c r="E10" s="130"/>
      <c r="F10" s="142"/>
      <c r="G10" s="141"/>
      <c r="H10" s="125"/>
      <c r="I10" s="125"/>
    </row>
    <row r="11" spans="1:9" ht="15.5" thickTop="1" thickBot="1" x14ac:dyDescent="0.4">
      <c r="A11" s="125"/>
      <c r="B11" s="144" t="s">
        <v>66</v>
      </c>
      <c r="C11" s="145">
        <f>'Liquidity enterprise'!P31</f>
        <v>0</v>
      </c>
      <c r="D11" s="130"/>
      <c r="E11" s="130"/>
      <c r="F11" s="76" t="s">
        <v>67</v>
      </c>
      <c r="G11" s="137" t="e">
        <f>G6-G8-G9</f>
        <v>#REF!</v>
      </c>
      <c r="H11" s="125"/>
      <c r="I11" s="125"/>
    </row>
    <row r="12" spans="1:9" ht="15" thickTop="1" x14ac:dyDescent="0.35">
      <c r="A12" s="146"/>
      <c r="B12" s="144" t="s">
        <v>68</v>
      </c>
      <c r="C12" s="145">
        <f>'Liquidity enterprise'!P32</f>
        <v>0</v>
      </c>
      <c r="D12" s="130"/>
      <c r="E12" s="130"/>
      <c r="F12" s="130"/>
      <c r="G12" s="130"/>
      <c r="H12" s="125"/>
      <c r="I12" s="125"/>
    </row>
    <row r="13" spans="1:9" ht="14.5" x14ac:dyDescent="0.35">
      <c r="A13" s="125"/>
      <c r="B13" s="144" t="s">
        <v>69</v>
      </c>
      <c r="C13" s="145" t="e">
        <f>'Liquidity enterprise'!#REF!</f>
        <v>#REF!</v>
      </c>
      <c r="D13" s="130"/>
      <c r="E13" s="130"/>
      <c r="F13" s="130"/>
      <c r="G13" s="130"/>
      <c r="H13" s="125"/>
    </row>
    <row r="14" spans="1:9" ht="15" thickBot="1" x14ac:dyDescent="0.4">
      <c r="A14" s="125"/>
      <c r="B14" s="134" t="s">
        <v>58</v>
      </c>
      <c r="C14" s="135" t="e">
        <f>SUM('Investering &amp; Financiering'!$E$4:$E$8)*0.2</f>
        <v>#REF!</v>
      </c>
      <c r="D14" s="130"/>
      <c r="E14" s="130"/>
      <c r="F14" s="130"/>
      <c r="G14" s="130"/>
      <c r="H14" s="125"/>
    </row>
    <row r="15" spans="1:9" ht="15.5" thickTop="1" thickBot="1" x14ac:dyDescent="0.4">
      <c r="A15" s="125"/>
      <c r="B15" s="76" t="s">
        <v>70</v>
      </c>
      <c r="C15" s="137" t="e">
        <f>SUM(C9:C14)</f>
        <v>#REF!</v>
      </c>
      <c r="D15" s="130"/>
      <c r="E15" s="130"/>
      <c r="F15" s="130"/>
      <c r="G15" s="130"/>
      <c r="H15" s="125"/>
    </row>
    <row r="16" spans="1:9" ht="15" thickTop="1" x14ac:dyDescent="0.35">
      <c r="A16" s="125"/>
      <c r="B16" s="140"/>
      <c r="C16" s="141"/>
      <c r="D16" s="130"/>
      <c r="E16" s="130"/>
      <c r="F16" s="130"/>
      <c r="G16" s="130"/>
      <c r="H16" s="125"/>
    </row>
    <row r="17" spans="1:8" ht="14.5" x14ac:dyDescent="0.35">
      <c r="A17" s="125"/>
      <c r="B17" s="144" t="s">
        <v>71</v>
      </c>
      <c r="C17" s="145" t="e">
        <f>'HHYFI maandlasten'!O16</f>
        <v>#REF!</v>
      </c>
      <c r="D17" s="130"/>
      <c r="E17" s="130"/>
      <c r="F17" s="130"/>
      <c r="G17" s="130"/>
      <c r="H17" s="125"/>
    </row>
    <row r="18" spans="1:8" ht="14.5" x14ac:dyDescent="0.35">
      <c r="A18" s="125"/>
      <c r="B18" s="144" t="s">
        <v>72</v>
      </c>
      <c r="C18" s="145" t="e">
        <f>'Liquidity enterprise'!#REF!</f>
        <v>#REF!</v>
      </c>
      <c r="D18" s="130"/>
      <c r="E18" s="130"/>
      <c r="F18" s="130"/>
      <c r="G18" s="130"/>
      <c r="H18" s="125"/>
    </row>
    <row r="19" spans="1:8" ht="15" thickBot="1" x14ac:dyDescent="0.4">
      <c r="A19" s="125"/>
      <c r="B19" s="142"/>
      <c r="C19" s="141"/>
      <c r="D19" s="130"/>
      <c r="E19" s="130"/>
      <c r="F19" s="130"/>
      <c r="G19" s="130"/>
      <c r="H19" s="125"/>
    </row>
    <row r="20" spans="1:8" ht="15.5" thickTop="1" thickBot="1" x14ac:dyDescent="0.4">
      <c r="A20" s="125"/>
      <c r="B20" s="76" t="s">
        <v>56</v>
      </c>
      <c r="C20" s="137" t="e">
        <f>C6-C15-C18</f>
        <v>#REF!</v>
      </c>
      <c r="D20" s="130"/>
      <c r="E20" s="130"/>
      <c r="F20" s="130"/>
      <c r="G20" s="130"/>
      <c r="H20" s="125"/>
    </row>
    <row r="21" spans="1:8" ht="15.5" thickTop="1" thickBot="1" x14ac:dyDescent="0.4">
      <c r="A21" s="125"/>
      <c r="B21" s="142"/>
      <c r="C21" s="141"/>
      <c r="D21" s="130"/>
      <c r="E21" s="130"/>
      <c r="F21" s="130"/>
      <c r="G21" s="130"/>
      <c r="H21" s="125"/>
    </row>
    <row r="22" spans="1:8" ht="15.5" thickTop="1" thickBot="1" x14ac:dyDescent="0.4">
      <c r="A22" s="125"/>
      <c r="B22" s="144" t="s">
        <v>73</v>
      </c>
      <c r="C22" s="242">
        <v>100</v>
      </c>
      <c r="D22" s="130"/>
      <c r="E22" s="241" t="s">
        <v>135</v>
      </c>
      <c r="F22" s="130"/>
      <c r="G22" s="130"/>
      <c r="H22" s="125"/>
    </row>
    <row r="23" spans="1:8" ht="15.5" thickTop="1" thickBot="1" x14ac:dyDescent="0.4">
      <c r="A23" s="125"/>
      <c r="B23" s="144" t="s">
        <v>74</v>
      </c>
      <c r="C23" s="243" t="e">
        <f>IF(C20-C22&lt;0,0,(C20-C22))</f>
        <v>#REF!</v>
      </c>
      <c r="D23" s="130"/>
      <c r="E23" s="241"/>
      <c r="F23" s="130"/>
      <c r="G23" s="130"/>
      <c r="H23" s="125"/>
    </row>
    <row r="24" spans="1:8" ht="15.5" thickTop="1" thickBot="1" x14ac:dyDescent="0.4">
      <c r="A24" s="125"/>
      <c r="B24" s="144" t="s">
        <v>75</v>
      </c>
      <c r="C24" s="242">
        <v>100</v>
      </c>
      <c r="D24" s="130"/>
      <c r="E24" s="241" t="str">
        <f>+E22</f>
        <v>zelf berekenen</v>
      </c>
      <c r="F24" s="130"/>
      <c r="G24" s="130"/>
      <c r="H24" s="125"/>
    </row>
    <row r="25" spans="1:8" ht="15" thickTop="1" x14ac:dyDescent="0.35">
      <c r="A25" s="125"/>
      <c r="B25" s="144" t="s">
        <v>76</v>
      </c>
      <c r="C25" s="132">
        <f>'Liquidity enterprise'!P37</f>
        <v>0</v>
      </c>
      <c r="D25" s="130"/>
      <c r="E25" s="130"/>
      <c r="F25" s="130"/>
      <c r="G25" s="130"/>
      <c r="H25" s="125"/>
    </row>
    <row r="26" spans="1:8" ht="15" thickBot="1" x14ac:dyDescent="0.4">
      <c r="A26" s="125"/>
      <c r="B26" s="147"/>
      <c r="C26" s="141"/>
      <c r="D26" s="130"/>
      <c r="E26" s="130"/>
      <c r="F26" s="130"/>
      <c r="G26" s="130"/>
      <c r="H26" s="125"/>
    </row>
    <row r="27" spans="1:8" ht="15.5" thickTop="1" thickBot="1" x14ac:dyDescent="0.4">
      <c r="A27" s="125"/>
      <c r="B27" s="76" t="s">
        <v>77</v>
      </c>
      <c r="C27" s="137" t="e">
        <f>C20-C24-C25</f>
        <v>#REF!</v>
      </c>
      <c r="D27" s="130"/>
      <c r="E27" s="130"/>
      <c r="F27" s="130"/>
      <c r="G27" s="130"/>
      <c r="H27" s="125"/>
    </row>
    <row r="28" spans="1:8" ht="15" thickTop="1" x14ac:dyDescent="0.35">
      <c r="A28" s="125"/>
      <c r="B28" s="125"/>
      <c r="C28" s="125"/>
      <c r="D28" s="125"/>
      <c r="E28" s="125"/>
      <c r="F28" s="125"/>
      <c r="G28" s="125"/>
      <c r="H28" s="125"/>
    </row>
    <row r="29" spans="1:8" ht="14.5" x14ac:dyDescent="0.35"/>
  </sheetData>
  <hyperlinks>
    <hyperlink ref="I2" r:id="rId1"/>
    <hyperlink ref="I4" location="VRAGENLIJST!A185" display="Klik hier om terug naar tabblad VRAGENLIJST te gaan"/>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93"/>
  <sheetViews>
    <sheetView workbookViewId="0">
      <selection activeCell="C16" sqref="C16"/>
    </sheetView>
  </sheetViews>
  <sheetFormatPr defaultColWidth="9.08984375" defaultRowHeight="14.5" x14ac:dyDescent="0.35"/>
  <cols>
    <col min="1" max="1" width="3.54296875" style="4" customWidth="1"/>
    <col min="2" max="2" width="25.6328125" style="4" customWidth="1"/>
    <col min="3" max="14" width="12.6328125" style="4" customWidth="1"/>
    <col min="15" max="15" width="15.90625" style="4" customWidth="1"/>
    <col min="16" max="16" width="2.6328125" style="202" customWidth="1"/>
    <col min="17" max="17" width="3.08984375" style="4" customWidth="1"/>
    <col min="18" max="18" width="25.453125" style="4" customWidth="1"/>
    <col min="19" max="20" width="9.08984375" style="4"/>
    <col min="21" max="21" width="9.36328125" style="4" customWidth="1"/>
    <col min="22" max="16384" width="9.08984375" style="4"/>
  </cols>
  <sheetData>
    <row r="1" spans="1:16" ht="46" x14ac:dyDescent="0.35">
      <c r="A1" s="2"/>
      <c r="B1" s="226" t="s">
        <v>128</v>
      </c>
      <c r="C1" s="2"/>
      <c r="D1" s="2"/>
      <c r="E1" s="2"/>
      <c r="F1" s="2"/>
      <c r="G1" s="2"/>
      <c r="H1" s="2"/>
      <c r="I1" s="2"/>
      <c r="J1" s="2"/>
      <c r="K1" s="2"/>
      <c r="L1" s="2"/>
      <c r="M1" s="2"/>
      <c r="N1" s="2"/>
      <c r="O1" s="2"/>
      <c r="P1" s="2"/>
    </row>
    <row r="2" spans="1:16" ht="15" thickBot="1" x14ac:dyDescent="0.4">
      <c r="A2" s="2"/>
      <c r="B2" s="148" t="s">
        <v>78</v>
      </c>
      <c r="C2" s="2"/>
      <c r="D2" s="53"/>
      <c r="E2" s="2"/>
      <c r="F2" s="2"/>
      <c r="G2" s="2"/>
      <c r="H2" s="2"/>
      <c r="I2" s="2"/>
      <c r="J2" s="2"/>
      <c r="K2" s="2"/>
      <c r="L2" s="2"/>
      <c r="M2" s="2"/>
      <c r="N2" s="2"/>
      <c r="O2" s="2"/>
      <c r="P2" s="2"/>
    </row>
    <row r="3" spans="1:16" ht="15" thickTop="1" x14ac:dyDescent="0.35">
      <c r="A3" s="2"/>
      <c r="B3" s="149" t="s">
        <v>79</v>
      </c>
      <c r="C3" s="150" t="e">
        <f>+'Investering &amp; Financiering'!H22</f>
        <v>#REF!</v>
      </c>
      <c r="D3" s="2"/>
      <c r="E3" s="57"/>
      <c r="F3" s="57"/>
      <c r="G3" s="151" t="s">
        <v>80</v>
      </c>
      <c r="H3" s="152"/>
      <c r="I3" s="153"/>
      <c r="J3" s="154" t="e">
        <f>IF(C4=0,0,J4/C4)</f>
        <v>#REF!</v>
      </c>
      <c r="K3" s="2"/>
      <c r="L3" s="155"/>
      <c r="M3" s="155"/>
      <c r="N3" s="155"/>
      <c r="O3" s="155"/>
      <c r="P3" s="2"/>
    </row>
    <row r="4" spans="1:16" x14ac:dyDescent="0.35">
      <c r="A4" s="1"/>
      <c r="B4" s="156" t="s">
        <v>81</v>
      </c>
      <c r="C4" s="157" t="e">
        <f>C3*12</f>
        <v>#REF!</v>
      </c>
      <c r="D4" s="158"/>
      <c r="E4" s="158"/>
      <c r="F4" s="158"/>
      <c r="G4" s="159" t="s">
        <v>82</v>
      </c>
      <c r="H4" s="160"/>
      <c r="I4" s="161"/>
      <c r="J4" s="162" t="e">
        <f>O19+O27+O35+O43+O51+O59+O67+O75+O83+O91</f>
        <v>#REF!</v>
      </c>
      <c r="K4" s="2"/>
      <c r="L4" s="163"/>
      <c r="M4" s="163"/>
      <c r="N4" s="163"/>
      <c r="O4" s="163"/>
      <c r="P4" s="2"/>
    </row>
    <row r="5" spans="1:16" x14ac:dyDescent="0.35">
      <c r="A5" s="2"/>
      <c r="B5" s="156" t="s">
        <v>83</v>
      </c>
      <c r="C5" s="164" t="e">
        <f>'Investering &amp; Financiering'!H19</f>
        <v>#REF!</v>
      </c>
      <c r="D5" s="158"/>
      <c r="E5" s="158"/>
      <c r="F5" s="158"/>
      <c r="G5" s="159" t="s">
        <v>84</v>
      </c>
      <c r="H5" s="165"/>
      <c r="I5" s="161"/>
      <c r="J5" s="162" t="e">
        <f>O17+O26+O34+O42+O50+O58+O66+O74+O82+O90</f>
        <v>#REF!</v>
      </c>
      <c r="K5" s="166"/>
      <c r="L5" s="163"/>
      <c r="M5" s="163"/>
      <c r="N5" s="163"/>
      <c r="O5" s="163"/>
      <c r="P5" s="2"/>
    </row>
    <row r="6" spans="1:16" x14ac:dyDescent="0.35">
      <c r="A6" s="2"/>
      <c r="B6" s="156" t="s">
        <v>85</v>
      </c>
      <c r="C6" s="167" t="e">
        <f>IF(C5&lt;100,0,IF(C5&lt;5000,250,IF(C5&lt;15000,350,IF(C5&lt;35000,500,C5*0.015))))</f>
        <v>#REF!</v>
      </c>
      <c r="D6" s="158"/>
      <c r="E6" s="158"/>
      <c r="F6" s="158"/>
      <c r="G6" s="159" t="s">
        <v>86</v>
      </c>
      <c r="H6" s="165"/>
      <c r="I6" s="161"/>
      <c r="J6" s="162" t="e">
        <f>O16+O25+O33+O41+O49+O57+O65+O73+O81+O89</f>
        <v>#REF!</v>
      </c>
      <c r="K6" s="2"/>
      <c r="L6" s="163"/>
      <c r="M6" s="163"/>
      <c r="N6" s="163"/>
      <c r="O6" s="163"/>
      <c r="P6" s="2"/>
    </row>
    <row r="7" spans="1:16" ht="15" thickBot="1" x14ac:dyDescent="0.4">
      <c r="A7" s="2"/>
      <c r="B7" s="156" t="s">
        <v>87</v>
      </c>
      <c r="C7" s="168">
        <f>+Sheet1!B4</f>
        <v>6.0600000000000001E-2</v>
      </c>
      <c r="D7" s="158"/>
      <c r="E7" s="158"/>
      <c r="F7" s="158"/>
      <c r="G7" s="169" t="s">
        <v>88</v>
      </c>
      <c r="H7" s="170"/>
      <c r="I7" s="171"/>
      <c r="J7" s="172" t="e">
        <f>O18</f>
        <v>#REF!</v>
      </c>
      <c r="K7" s="2"/>
      <c r="L7" s="163"/>
      <c r="M7" s="163"/>
      <c r="N7" s="163"/>
      <c r="O7" s="163"/>
      <c r="P7" s="2"/>
    </row>
    <row r="8" spans="1:16" ht="15" thickTop="1" x14ac:dyDescent="0.35">
      <c r="A8" s="2"/>
      <c r="B8" s="156" t="s">
        <v>89</v>
      </c>
      <c r="C8" s="168">
        <f>C7/12</f>
        <v>5.0499999999999998E-3</v>
      </c>
      <c r="D8" s="158"/>
      <c r="E8" s="158"/>
      <c r="F8" s="158"/>
      <c r="G8" s="158"/>
      <c r="H8" s="158"/>
      <c r="I8" s="158"/>
      <c r="J8" s="173" t="e">
        <f>O18+O27+O35+O43+O51+O59+O67+O75+O83+O91</f>
        <v>#REF!</v>
      </c>
      <c r="K8" s="158"/>
      <c r="L8" s="163"/>
      <c r="M8" s="163"/>
      <c r="N8" s="163"/>
      <c r="O8" s="163"/>
      <c r="P8" s="2"/>
    </row>
    <row r="9" spans="1:16" x14ac:dyDescent="0.35">
      <c r="A9" s="2"/>
      <c r="B9" s="156" t="s">
        <v>90</v>
      </c>
      <c r="C9" s="174" t="e">
        <f>C5/(C4-C10+1)</f>
        <v>#REF!</v>
      </c>
      <c r="D9" s="158"/>
      <c r="E9" s="158"/>
      <c r="F9" s="158"/>
      <c r="G9" s="158"/>
      <c r="H9" s="158"/>
      <c r="I9" s="158"/>
      <c r="J9" s="158"/>
      <c r="K9" s="158"/>
      <c r="L9" s="163"/>
      <c r="M9" s="163"/>
      <c r="N9" s="163"/>
      <c r="O9" s="163"/>
      <c r="P9" s="2"/>
    </row>
    <row r="10" spans="1:16" ht="15" thickBot="1" x14ac:dyDescent="0.4">
      <c r="A10" s="2"/>
      <c r="B10" s="175" t="s">
        <v>91</v>
      </c>
      <c r="C10" s="176" t="e">
        <f>'Investering &amp; Financiering'!H23</f>
        <v>#REF!</v>
      </c>
      <c r="D10" s="158"/>
      <c r="E10" s="158"/>
      <c r="F10" s="158"/>
      <c r="G10" s="158"/>
      <c r="H10" s="158"/>
      <c r="I10" s="158"/>
      <c r="J10" s="158"/>
      <c r="K10" s="158"/>
      <c r="L10" s="163"/>
      <c r="M10" s="163"/>
      <c r="N10" s="163"/>
      <c r="O10" s="163"/>
      <c r="P10" s="2"/>
    </row>
    <row r="11" spans="1:16" ht="15.5" thickTop="1" thickBot="1" x14ac:dyDescent="0.4">
      <c r="A11" s="2"/>
      <c r="B11" s="163"/>
      <c r="C11" s="177"/>
      <c r="D11" s="163"/>
      <c r="E11" s="163"/>
      <c r="F11" s="163"/>
      <c r="G11" s="163"/>
      <c r="H11" s="163"/>
      <c r="I11" s="163"/>
      <c r="J11" s="163"/>
      <c r="K11" s="163"/>
      <c r="L11" s="163"/>
      <c r="M11" s="163"/>
      <c r="N11" s="163"/>
      <c r="O11" s="163"/>
      <c r="P11" s="2"/>
    </row>
    <row r="12" spans="1:16" ht="15" thickTop="1" x14ac:dyDescent="0.35">
      <c r="A12" s="2"/>
      <c r="B12" s="178" t="s">
        <v>92</v>
      </c>
      <c r="C12" s="179">
        <v>1</v>
      </c>
      <c r="D12" s="179">
        <f t="shared" ref="D12:N12" si="0">C12+1</f>
        <v>2</v>
      </c>
      <c r="E12" s="179">
        <f t="shared" si="0"/>
        <v>3</v>
      </c>
      <c r="F12" s="179">
        <f t="shared" si="0"/>
        <v>4</v>
      </c>
      <c r="G12" s="179">
        <f t="shared" si="0"/>
        <v>5</v>
      </c>
      <c r="H12" s="179">
        <f t="shared" si="0"/>
        <v>6</v>
      </c>
      <c r="I12" s="179">
        <f t="shared" si="0"/>
        <v>7</v>
      </c>
      <c r="J12" s="179">
        <f t="shared" si="0"/>
        <v>8</v>
      </c>
      <c r="K12" s="179">
        <f t="shared" si="0"/>
        <v>9</v>
      </c>
      <c r="L12" s="179">
        <f t="shared" si="0"/>
        <v>10</v>
      </c>
      <c r="M12" s="179">
        <f t="shared" si="0"/>
        <v>11</v>
      </c>
      <c r="N12" s="179">
        <f t="shared" si="0"/>
        <v>12</v>
      </c>
      <c r="O12" s="180" t="s">
        <v>93</v>
      </c>
      <c r="P12" s="2"/>
    </row>
    <row r="13" spans="1:16" x14ac:dyDescent="0.35">
      <c r="A13" s="2"/>
      <c r="B13" s="181"/>
      <c r="C13" s="182"/>
      <c r="D13" s="182"/>
      <c r="E13" s="182"/>
      <c r="F13" s="182"/>
      <c r="G13" s="182"/>
      <c r="H13" s="182"/>
      <c r="I13" s="182"/>
      <c r="J13" s="182"/>
      <c r="K13" s="182"/>
      <c r="L13" s="182"/>
      <c r="M13" s="182"/>
      <c r="N13" s="182"/>
      <c r="O13" s="183"/>
      <c r="P13" s="2"/>
    </row>
    <row r="14" spans="1:16" x14ac:dyDescent="0.35">
      <c r="A14" s="2"/>
      <c r="B14" s="184" t="s">
        <v>94</v>
      </c>
      <c r="C14" s="185" t="e">
        <f>C5</f>
        <v>#REF!</v>
      </c>
      <c r="D14" s="247" t="e">
        <f t="shared" ref="D14:N14" si="1">C14-C17</f>
        <v>#REF!</v>
      </c>
      <c r="E14" s="247" t="e">
        <f t="shared" si="1"/>
        <v>#REF!</v>
      </c>
      <c r="F14" s="247" t="e">
        <f t="shared" si="1"/>
        <v>#REF!</v>
      </c>
      <c r="G14" s="247" t="e">
        <f t="shared" si="1"/>
        <v>#REF!</v>
      </c>
      <c r="H14" s="247" t="e">
        <f t="shared" si="1"/>
        <v>#REF!</v>
      </c>
      <c r="I14" s="247" t="e">
        <f t="shared" si="1"/>
        <v>#REF!</v>
      </c>
      <c r="J14" s="247" t="e">
        <f t="shared" si="1"/>
        <v>#REF!</v>
      </c>
      <c r="K14" s="247" t="e">
        <f t="shared" si="1"/>
        <v>#REF!</v>
      </c>
      <c r="L14" s="247" t="e">
        <f t="shared" si="1"/>
        <v>#REF!</v>
      </c>
      <c r="M14" s="247" t="e">
        <f t="shared" si="1"/>
        <v>#REF!</v>
      </c>
      <c r="N14" s="247" t="e">
        <f t="shared" si="1"/>
        <v>#REF!</v>
      </c>
      <c r="O14" s="187"/>
      <c r="P14" s="2"/>
    </row>
    <row r="15" spans="1:16" x14ac:dyDescent="0.35">
      <c r="A15" s="2"/>
      <c r="B15" s="188"/>
      <c r="C15" s="189"/>
      <c r="D15" s="189"/>
      <c r="E15" s="189"/>
      <c r="F15" s="189"/>
      <c r="G15" s="189"/>
      <c r="H15" s="189"/>
      <c r="I15" s="189"/>
      <c r="J15" s="189"/>
      <c r="K15" s="189"/>
      <c r="L15" s="189"/>
      <c r="M15" s="189"/>
      <c r="N15" s="189"/>
      <c r="O15" s="190"/>
      <c r="P15" s="2"/>
    </row>
    <row r="16" spans="1:16" x14ac:dyDescent="0.35">
      <c r="A16" s="2"/>
      <c r="B16" s="184" t="s">
        <v>95</v>
      </c>
      <c r="C16" s="186" t="e">
        <f>IF(C14&lt;0.001,0,$C$8*C14)</f>
        <v>#REF!</v>
      </c>
      <c r="D16" s="186" t="e">
        <f>IF(D14&lt;0.001,0,$C$8*D14)</f>
        <v>#REF!</v>
      </c>
      <c r="E16" s="186" t="e">
        <f t="shared" ref="E16:N16" si="2">IF(E14&lt;0.001,0,$C$8*E14)</f>
        <v>#REF!</v>
      </c>
      <c r="F16" s="186" t="e">
        <f t="shared" si="2"/>
        <v>#REF!</v>
      </c>
      <c r="G16" s="186" t="e">
        <f t="shared" si="2"/>
        <v>#REF!</v>
      </c>
      <c r="H16" s="186" t="e">
        <f t="shared" si="2"/>
        <v>#REF!</v>
      </c>
      <c r="I16" s="186" t="e">
        <f t="shared" si="2"/>
        <v>#REF!</v>
      </c>
      <c r="J16" s="186" t="e">
        <f t="shared" si="2"/>
        <v>#REF!</v>
      </c>
      <c r="K16" s="186" t="e">
        <f t="shared" si="2"/>
        <v>#REF!</v>
      </c>
      <c r="L16" s="186" t="e">
        <f t="shared" si="2"/>
        <v>#REF!</v>
      </c>
      <c r="M16" s="186" t="e">
        <f t="shared" si="2"/>
        <v>#REF!</v>
      </c>
      <c r="N16" s="186" t="e">
        <f t="shared" si="2"/>
        <v>#REF!</v>
      </c>
      <c r="O16" s="187" t="e">
        <f>SUM(C16:N16)</f>
        <v>#REF!</v>
      </c>
      <c r="P16" s="2"/>
    </row>
    <row r="17" spans="1:16" x14ac:dyDescent="0.35">
      <c r="A17" s="2"/>
      <c r="B17" s="184" t="s">
        <v>90</v>
      </c>
      <c r="C17" s="186" t="e">
        <f>IF(C12&lt;$C$10,0,IF(C14&gt;=$C$9,$C$9,IF(C14&gt;=0.01,C14,0)))</f>
        <v>#REF!</v>
      </c>
      <c r="D17" s="186" t="e">
        <f t="shared" ref="D17:N17" si="3">IF(D12&lt;$C$10,0,IF(D14&gt;=$C$9,$C$9,IF(D14&gt;=0.01,D14,0)))</f>
        <v>#REF!</v>
      </c>
      <c r="E17" s="186" t="e">
        <f t="shared" si="3"/>
        <v>#REF!</v>
      </c>
      <c r="F17" s="186" t="e">
        <f t="shared" si="3"/>
        <v>#REF!</v>
      </c>
      <c r="G17" s="186" t="e">
        <f t="shared" si="3"/>
        <v>#REF!</v>
      </c>
      <c r="H17" s="186" t="e">
        <f t="shared" si="3"/>
        <v>#REF!</v>
      </c>
      <c r="I17" s="186" t="e">
        <f t="shared" si="3"/>
        <v>#REF!</v>
      </c>
      <c r="J17" s="186" t="e">
        <f t="shared" si="3"/>
        <v>#REF!</v>
      </c>
      <c r="K17" s="186" t="e">
        <f t="shared" si="3"/>
        <v>#REF!</v>
      </c>
      <c r="L17" s="186" t="e">
        <f t="shared" si="3"/>
        <v>#REF!</v>
      </c>
      <c r="M17" s="186" t="e">
        <f t="shared" si="3"/>
        <v>#REF!</v>
      </c>
      <c r="N17" s="186" t="e">
        <f t="shared" si="3"/>
        <v>#REF!</v>
      </c>
      <c r="O17" s="187" t="e">
        <f>SUM(C17:N17)</f>
        <v>#REF!</v>
      </c>
      <c r="P17" s="2"/>
    </row>
    <row r="18" spans="1:16" ht="15" thickBot="1" x14ac:dyDescent="0.4">
      <c r="A18" s="2"/>
      <c r="B18" s="191" t="s">
        <v>85</v>
      </c>
      <c r="C18" s="192" t="e">
        <f>C6</f>
        <v>#REF!</v>
      </c>
      <c r="D18" s="192"/>
      <c r="E18" s="192"/>
      <c r="F18" s="192"/>
      <c r="G18" s="192"/>
      <c r="H18" s="192"/>
      <c r="I18" s="192"/>
      <c r="J18" s="192"/>
      <c r="K18" s="192"/>
      <c r="L18" s="192"/>
      <c r="M18" s="192"/>
      <c r="N18" s="192"/>
      <c r="O18" s="193" t="e">
        <f>SUM(C18:N18)</f>
        <v>#REF!</v>
      </c>
      <c r="P18" s="2"/>
    </row>
    <row r="19" spans="1:16" ht="15.5" thickTop="1" thickBot="1" x14ac:dyDescent="0.4">
      <c r="A19" s="2"/>
      <c r="B19" s="194" t="s">
        <v>96</v>
      </c>
      <c r="C19" s="195" t="e">
        <f t="shared" ref="C19:N19" si="4">SUM(C16:C18)</f>
        <v>#REF!</v>
      </c>
      <c r="D19" s="195" t="e">
        <f t="shared" si="4"/>
        <v>#REF!</v>
      </c>
      <c r="E19" s="195" t="e">
        <f t="shared" si="4"/>
        <v>#REF!</v>
      </c>
      <c r="F19" s="195" t="e">
        <f t="shared" si="4"/>
        <v>#REF!</v>
      </c>
      <c r="G19" s="195" t="e">
        <f t="shared" si="4"/>
        <v>#REF!</v>
      </c>
      <c r="H19" s="195" t="e">
        <f t="shared" si="4"/>
        <v>#REF!</v>
      </c>
      <c r="I19" s="195" t="e">
        <f t="shared" si="4"/>
        <v>#REF!</v>
      </c>
      <c r="J19" s="195" t="e">
        <f t="shared" si="4"/>
        <v>#REF!</v>
      </c>
      <c r="K19" s="195" t="e">
        <f t="shared" si="4"/>
        <v>#REF!</v>
      </c>
      <c r="L19" s="195" t="e">
        <f t="shared" si="4"/>
        <v>#REF!</v>
      </c>
      <c r="M19" s="195" t="e">
        <f t="shared" si="4"/>
        <v>#REF!</v>
      </c>
      <c r="N19" s="195" t="e">
        <f t="shared" si="4"/>
        <v>#REF!</v>
      </c>
      <c r="O19" s="196" t="e">
        <f>SUM(C19:N19)</f>
        <v>#REF!</v>
      </c>
      <c r="P19" s="2"/>
    </row>
    <row r="20" spans="1:16" ht="15.5" thickTop="1" thickBot="1" x14ac:dyDescent="0.4">
      <c r="A20" s="2"/>
      <c r="B20" s="155"/>
      <c r="C20" s="155"/>
      <c r="D20" s="155"/>
      <c r="E20" s="155"/>
      <c r="F20" s="155"/>
      <c r="G20" s="155"/>
      <c r="H20" s="155"/>
      <c r="I20" s="155"/>
      <c r="J20" s="155"/>
      <c r="K20" s="155"/>
      <c r="L20" s="155"/>
      <c r="M20" s="155"/>
      <c r="N20" s="155"/>
      <c r="O20" s="197"/>
      <c r="P20" s="2"/>
    </row>
    <row r="21" spans="1:16" ht="15" thickTop="1" x14ac:dyDescent="0.35">
      <c r="A21" s="2"/>
      <c r="B21" s="198" t="s">
        <v>97</v>
      </c>
      <c r="C21" s="199">
        <f>N12+1</f>
        <v>13</v>
      </c>
      <c r="D21" s="199">
        <f t="shared" ref="D21:N21" si="5">C21+1</f>
        <v>14</v>
      </c>
      <c r="E21" s="199">
        <f t="shared" si="5"/>
        <v>15</v>
      </c>
      <c r="F21" s="199">
        <f t="shared" si="5"/>
        <v>16</v>
      </c>
      <c r="G21" s="199">
        <f t="shared" si="5"/>
        <v>17</v>
      </c>
      <c r="H21" s="199">
        <f t="shared" si="5"/>
        <v>18</v>
      </c>
      <c r="I21" s="199">
        <f t="shared" si="5"/>
        <v>19</v>
      </c>
      <c r="J21" s="199">
        <f t="shared" si="5"/>
        <v>20</v>
      </c>
      <c r="K21" s="199">
        <f t="shared" si="5"/>
        <v>21</v>
      </c>
      <c r="L21" s="199">
        <f t="shared" si="5"/>
        <v>22</v>
      </c>
      <c r="M21" s="199">
        <f t="shared" si="5"/>
        <v>23</v>
      </c>
      <c r="N21" s="199">
        <f t="shared" si="5"/>
        <v>24</v>
      </c>
      <c r="O21" s="180" t="s">
        <v>93</v>
      </c>
      <c r="P21" s="2"/>
    </row>
    <row r="22" spans="1:16" x14ac:dyDescent="0.35">
      <c r="A22" s="2"/>
      <c r="B22" s="181"/>
      <c r="C22" s="182"/>
      <c r="D22" s="182"/>
      <c r="E22" s="182"/>
      <c r="F22" s="182"/>
      <c r="G22" s="182"/>
      <c r="H22" s="182"/>
      <c r="I22" s="182"/>
      <c r="J22" s="182"/>
      <c r="K22" s="182"/>
      <c r="L22" s="182"/>
      <c r="M22" s="182"/>
      <c r="N22" s="182"/>
      <c r="O22" s="183"/>
      <c r="P22" s="2"/>
    </row>
    <row r="23" spans="1:16" x14ac:dyDescent="0.35">
      <c r="A23" s="2"/>
      <c r="B23" s="184" t="s">
        <v>94</v>
      </c>
      <c r="C23" s="185" t="e">
        <f>N14-N17</f>
        <v>#REF!</v>
      </c>
      <c r="D23" s="186" t="e">
        <f t="shared" ref="D23:N23" si="6">C23-C26</f>
        <v>#REF!</v>
      </c>
      <c r="E23" s="186" t="e">
        <f t="shared" si="6"/>
        <v>#REF!</v>
      </c>
      <c r="F23" s="186" t="e">
        <f t="shared" si="6"/>
        <v>#REF!</v>
      </c>
      <c r="G23" s="186" t="e">
        <f t="shared" si="6"/>
        <v>#REF!</v>
      </c>
      <c r="H23" s="186" t="e">
        <f t="shared" si="6"/>
        <v>#REF!</v>
      </c>
      <c r="I23" s="186" t="e">
        <f t="shared" si="6"/>
        <v>#REF!</v>
      </c>
      <c r="J23" s="186" t="e">
        <f t="shared" si="6"/>
        <v>#REF!</v>
      </c>
      <c r="K23" s="186" t="e">
        <f t="shared" si="6"/>
        <v>#REF!</v>
      </c>
      <c r="L23" s="186" t="e">
        <f t="shared" si="6"/>
        <v>#REF!</v>
      </c>
      <c r="M23" s="186" t="e">
        <f t="shared" si="6"/>
        <v>#REF!</v>
      </c>
      <c r="N23" s="186" t="e">
        <f t="shared" si="6"/>
        <v>#REF!</v>
      </c>
      <c r="O23" s="187"/>
      <c r="P23" s="2"/>
    </row>
    <row r="24" spans="1:16" x14ac:dyDescent="0.35">
      <c r="A24" s="2"/>
      <c r="B24" s="188"/>
      <c r="C24" s="189"/>
      <c r="D24" s="189"/>
      <c r="E24" s="189"/>
      <c r="F24" s="189"/>
      <c r="G24" s="189"/>
      <c r="H24" s="189"/>
      <c r="I24" s="189"/>
      <c r="J24" s="189"/>
      <c r="K24" s="189"/>
      <c r="L24" s="189"/>
      <c r="M24" s="189"/>
      <c r="N24" s="189"/>
      <c r="O24" s="190"/>
      <c r="P24" s="2"/>
    </row>
    <row r="25" spans="1:16" x14ac:dyDescent="0.35">
      <c r="A25" s="2"/>
      <c r="B25" s="184" t="s">
        <v>95</v>
      </c>
      <c r="C25" s="186" t="e">
        <f t="shared" ref="C25:N25" si="7">IF(C23&lt;0.001,0,$C$8*C23)</f>
        <v>#REF!</v>
      </c>
      <c r="D25" s="186" t="e">
        <f t="shared" si="7"/>
        <v>#REF!</v>
      </c>
      <c r="E25" s="186" t="e">
        <f t="shared" si="7"/>
        <v>#REF!</v>
      </c>
      <c r="F25" s="186" t="e">
        <f t="shared" si="7"/>
        <v>#REF!</v>
      </c>
      <c r="G25" s="186" t="e">
        <f t="shared" si="7"/>
        <v>#REF!</v>
      </c>
      <c r="H25" s="186" t="e">
        <f t="shared" si="7"/>
        <v>#REF!</v>
      </c>
      <c r="I25" s="186" t="e">
        <f t="shared" si="7"/>
        <v>#REF!</v>
      </c>
      <c r="J25" s="186" t="e">
        <f t="shared" si="7"/>
        <v>#REF!</v>
      </c>
      <c r="K25" s="186" t="e">
        <f t="shared" si="7"/>
        <v>#REF!</v>
      </c>
      <c r="L25" s="186" t="e">
        <f t="shared" si="7"/>
        <v>#REF!</v>
      </c>
      <c r="M25" s="186" t="e">
        <f t="shared" si="7"/>
        <v>#REF!</v>
      </c>
      <c r="N25" s="186" t="e">
        <f t="shared" si="7"/>
        <v>#REF!</v>
      </c>
      <c r="O25" s="187" t="e">
        <f>SUM(C25:N25)</f>
        <v>#REF!</v>
      </c>
      <c r="P25" s="2"/>
    </row>
    <row r="26" spans="1:16" ht="15" thickBot="1" x14ac:dyDescent="0.4">
      <c r="A26" s="2"/>
      <c r="B26" s="184" t="s">
        <v>90</v>
      </c>
      <c r="C26" s="186" t="e">
        <f>IF(C23&gt;=$C$9,$C$9,IF(C23&gt;=0.01,C23,0))</f>
        <v>#REF!</v>
      </c>
      <c r="D26" s="186" t="e">
        <f t="shared" ref="D26:N26" si="8">IF(D23&gt;=$C$9,$C$9,IF(D23&gt;=0.01,D23,0))</f>
        <v>#REF!</v>
      </c>
      <c r="E26" s="186" t="e">
        <f t="shared" si="8"/>
        <v>#REF!</v>
      </c>
      <c r="F26" s="186" t="e">
        <f t="shared" si="8"/>
        <v>#REF!</v>
      </c>
      <c r="G26" s="186" t="e">
        <f t="shared" si="8"/>
        <v>#REF!</v>
      </c>
      <c r="H26" s="186" t="e">
        <f t="shared" si="8"/>
        <v>#REF!</v>
      </c>
      <c r="I26" s="186" t="e">
        <f t="shared" si="8"/>
        <v>#REF!</v>
      </c>
      <c r="J26" s="186" t="e">
        <f t="shared" si="8"/>
        <v>#REF!</v>
      </c>
      <c r="K26" s="186" t="e">
        <f t="shared" si="8"/>
        <v>#REF!</v>
      </c>
      <c r="L26" s="186" t="e">
        <f t="shared" si="8"/>
        <v>#REF!</v>
      </c>
      <c r="M26" s="186" t="e">
        <f t="shared" si="8"/>
        <v>#REF!</v>
      </c>
      <c r="N26" s="186" t="e">
        <f t="shared" si="8"/>
        <v>#REF!</v>
      </c>
      <c r="O26" s="187" t="e">
        <f>SUM(C26:N26)</f>
        <v>#REF!</v>
      </c>
      <c r="P26" s="2"/>
    </row>
    <row r="27" spans="1:16" ht="15.5" thickTop="1" thickBot="1" x14ac:dyDescent="0.4">
      <c r="A27" s="2"/>
      <c r="B27" s="194" t="s">
        <v>96</v>
      </c>
      <c r="C27" s="195" t="e">
        <f t="shared" ref="C27:N27" si="9">SUM(C25:C26)</f>
        <v>#REF!</v>
      </c>
      <c r="D27" s="195" t="e">
        <f t="shared" si="9"/>
        <v>#REF!</v>
      </c>
      <c r="E27" s="195" t="e">
        <f t="shared" si="9"/>
        <v>#REF!</v>
      </c>
      <c r="F27" s="195" t="e">
        <f t="shared" si="9"/>
        <v>#REF!</v>
      </c>
      <c r="G27" s="195" t="e">
        <f t="shared" si="9"/>
        <v>#REF!</v>
      </c>
      <c r="H27" s="195" t="e">
        <f t="shared" si="9"/>
        <v>#REF!</v>
      </c>
      <c r="I27" s="195" t="e">
        <f t="shared" si="9"/>
        <v>#REF!</v>
      </c>
      <c r="J27" s="195" t="e">
        <f t="shared" si="9"/>
        <v>#REF!</v>
      </c>
      <c r="K27" s="195" t="e">
        <f t="shared" si="9"/>
        <v>#REF!</v>
      </c>
      <c r="L27" s="195" t="e">
        <f t="shared" si="9"/>
        <v>#REF!</v>
      </c>
      <c r="M27" s="195" t="e">
        <f t="shared" si="9"/>
        <v>#REF!</v>
      </c>
      <c r="N27" s="195" t="e">
        <f t="shared" si="9"/>
        <v>#REF!</v>
      </c>
      <c r="O27" s="196" t="e">
        <f>SUM(C27:N27)</f>
        <v>#REF!</v>
      </c>
      <c r="P27" s="2"/>
    </row>
    <row r="28" spans="1:16" ht="15.5" thickTop="1" thickBot="1" x14ac:dyDescent="0.4">
      <c r="A28" s="2"/>
      <c r="B28" s="155"/>
      <c r="C28" s="155"/>
      <c r="D28" s="155"/>
      <c r="E28" s="155"/>
      <c r="F28" s="155"/>
      <c r="G28" s="155"/>
      <c r="H28" s="155"/>
      <c r="I28" s="155"/>
      <c r="J28" s="155"/>
      <c r="K28" s="155"/>
      <c r="L28" s="155"/>
      <c r="M28" s="155"/>
      <c r="N28" s="155"/>
      <c r="O28" s="197"/>
      <c r="P28" s="2"/>
    </row>
    <row r="29" spans="1:16" ht="15" thickTop="1" x14ac:dyDescent="0.35">
      <c r="A29" s="2"/>
      <c r="B29" s="198" t="s">
        <v>98</v>
      </c>
      <c r="C29" s="199">
        <f>N21+1</f>
        <v>25</v>
      </c>
      <c r="D29" s="199">
        <f t="shared" ref="D29:N29" si="10">C29+1</f>
        <v>26</v>
      </c>
      <c r="E29" s="199">
        <f t="shared" si="10"/>
        <v>27</v>
      </c>
      <c r="F29" s="199">
        <f t="shared" si="10"/>
        <v>28</v>
      </c>
      <c r="G29" s="199">
        <f t="shared" si="10"/>
        <v>29</v>
      </c>
      <c r="H29" s="199">
        <f t="shared" si="10"/>
        <v>30</v>
      </c>
      <c r="I29" s="199">
        <f t="shared" si="10"/>
        <v>31</v>
      </c>
      <c r="J29" s="199">
        <f t="shared" si="10"/>
        <v>32</v>
      </c>
      <c r="K29" s="199">
        <f t="shared" si="10"/>
        <v>33</v>
      </c>
      <c r="L29" s="199">
        <f t="shared" si="10"/>
        <v>34</v>
      </c>
      <c r="M29" s="199">
        <f t="shared" si="10"/>
        <v>35</v>
      </c>
      <c r="N29" s="199">
        <f t="shared" si="10"/>
        <v>36</v>
      </c>
      <c r="O29" s="180" t="s">
        <v>93</v>
      </c>
      <c r="P29" s="2"/>
    </row>
    <row r="30" spans="1:16" x14ac:dyDescent="0.35">
      <c r="A30" s="200"/>
      <c r="B30" s="181"/>
      <c r="C30" s="182"/>
      <c r="D30" s="182"/>
      <c r="E30" s="182"/>
      <c r="F30" s="182"/>
      <c r="G30" s="182"/>
      <c r="H30" s="182"/>
      <c r="I30" s="182"/>
      <c r="J30" s="182"/>
      <c r="K30" s="182"/>
      <c r="L30" s="182"/>
      <c r="M30" s="182"/>
      <c r="N30" s="182"/>
      <c r="O30" s="183"/>
      <c r="P30" s="2"/>
    </row>
    <row r="31" spans="1:16" x14ac:dyDescent="0.35">
      <c r="A31" s="2"/>
      <c r="B31" s="184" t="s">
        <v>94</v>
      </c>
      <c r="C31" s="185" t="e">
        <f>N23-N26</f>
        <v>#REF!</v>
      </c>
      <c r="D31" s="186" t="e">
        <f t="shared" ref="D31:N31" si="11">C31-C34</f>
        <v>#REF!</v>
      </c>
      <c r="E31" s="186" t="e">
        <f t="shared" si="11"/>
        <v>#REF!</v>
      </c>
      <c r="F31" s="186" t="e">
        <f t="shared" si="11"/>
        <v>#REF!</v>
      </c>
      <c r="G31" s="186" t="e">
        <f t="shared" si="11"/>
        <v>#REF!</v>
      </c>
      <c r="H31" s="186" t="e">
        <f t="shared" si="11"/>
        <v>#REF!</v>
      </c>
      <c r="I31" s="186" t="e">
        <f t="shared" si="11"/>
        <v>#REF!</v>
      </c>
      <c r="J31" s="186" t="e">
        <f t="shared" si="11"/>
        <v>#REF!</v>
      </c>
      <c r="K31" s="186" t="e">
        <f t="shared" si="11"/>
        <v>#REF!</v>
      </c>
      <c r="L31" s="186" t="e">
        <f t="shared" si="11"/>
        <v>#REF!</v>
      </c>
      <c r="M31" s="186" t="e">
        <f t="shared" si="11"/>
        <v>#REF!</v>
      </c>
      <c r="N31" s="186" t="e">
        <f t="shared" si="11"/>
        <v>#REF!</v>
      </c>
      <c r="O31" s="187"/>
      <c r="P31" s="2"/>
    </row>
    <row r="32" spans="1:16" x14ac:dyDescent="0.35">
      <c r="A32" s="2"/>
      <c r="B32" s="188"/>
      <c r="C32" s="189"/>
      <c r="D32" s="189"/>
      <c r="E32" s="189"/>
      <c r="F32" s="189"/>
      <c r="G32" s="189"/>
      <c r="H32" s="189"/>
      <c r="I32" s="189"/>
      <c r="J32" s="189"/>
      <c r="K32" s="189"/>
      <c r="L32" s="189"/>
      <c r="M32" s="189"/>
      <c r="N32" s="189"/>
      <c r="O32" s="190"/>
      <c r="P32" s="2"/>
    </row>
    <row r="33" spans="1:16" x14ac:dyDescent="0.35">
      <c r="A33" s="2"/>
      <c r="B33" s="184" t="s">
        <v>95</v>
      </c>
      <c r="C33" s="186" t="e">
        <f t="shared" ref="C33:N33" si="12">IF(C31&lt;0.001,0,$C$8*C31)</f>
        <v>#REF!</v>
      </c>
      <c r="D33" s="186" t="e">
        <f t="shared" si="12"/>
        <v>#REF!</v>
      </c>
      <c r="E33" s="186" t="e">
        <f t="shared" si="12"/>
        <v>#REF!</v>
      </c>
      <c r="F33" s="186" t="e">
        <f t="shared" si="12"/>
        <v>#REF!</v>
      </c>
      <c r="G33" s="186" t="e">
        <f t="shared" si="12"/>
        <v>#REF!</v>
      </c>
      <c r="H33" s="186" t="e">
        <f t="shared" si="12"/>
        <v>#REF!</v>
      </c>
      <c r="I33" s="186" t="e">
        <f t="shared" si="12"/>
        <v>#REF!</v>
      </c>
      <c r="J33" s="186" t="e">
        <f t="shared" si="12"/>
        <v>#REF!</v>
      </c>
      <c r="K33" s="186" t="e">
        <f t="shared" si="12"/>
        <v>#REF!</v>
      </c>
      <c r="L33" s="186" t="e">
        <f t="shared" si="12"/>
        <v>#REF!</v>
      </c>
      <c r="M33" s="186" t="e">
        <f t="shared" si="12"/>
        <v>#REF!</v>
      </c>
      <c r="N33" s="186" t="e">
        <f t="shared" si="12"/>
        <v>#REF!</v>
      </c>
      <c r="O33" s="187" t="e">
        <f>SUM(C33:N33)</f>
        <v>#REF!</v>
      </c>
      <c r="P33" s="2"/>
    </row>
    <row r="34" spans="1:16" ht="15" thickBot="1" x14ac:dyDescent="0.4">
      <c r="A34" s="2"/>
      <c r="B34" s="184" t="s">
        <v>90</v>
      </c>
      <c r="C34" s="186" t="e">
        <f t="shared" ref="C34:N34" si="13">IF(C31&gt;=$C$9,$C$9,IF(C31&gt;=0.01,C31,0))</f>
        <v>#REF!</v>
      </c>
      <c r="D34" s="186" t="e">
        <f t="shared" si="13"/>
        <v>#REF!</v>
      </c>
      <c r="E34" s="186" t="e">
        <f t="shared" si="13"/>
        <v>#REF!</v>
      </c>
      <c r="F34" s="186" t="e">
        <f t="shared" si="13"/>
        <v>#REF!</v>
      </c>
      <c r="G34" s="186" t="e">
        <f t="shared" si="13"/>
        <v>#REF!</v>
      </c>
      <c r="H34" s="186" t="e">
        <f t="shared" si="13"/>
        <v>#REF!</v>
      </c>
      <c r="I34" s="186" t="e">
        <f t="shared" si="13"/>
        <v>#REF!</v>
      </c>
      <c r="J34" s="186" t="e">
        <f t="shared" si="13"/>
        <v>#REF!</v>
      </c>
      <c r="K34" s="186" t="e">
        <f t="shared" si="13"/>
        <v>#REF!</v>
      </c>
      <c r="L34" s="186" t="e">
        <f t="shared" si="13"/>
        <v>#REF!</v>
      </c>
      <c r="M34" s="186" t="e">
        <f t="shared" si="13"/>
        <v>#REF!</v>
      </c>
      <c r="N34" s="186" t="e">
        <f t="shared" si="13"/>
        <v>#REF!</v>
      </c>
      <c r="O34" s="187" t="e">
        <f>SUM(C34:N34)</f>
        <v>#REF!</v>
      </c>
      <c r="P34" s="2"/>
    </row>
    <row r="35" spans="1:16" ht="15.5" thickTop="1" thickBot="1" x14ac:dyDescent="0.4">
      <c r="A35" s="2"/>
      <c r="B35" s="194" t="s">
        <v>96</v>
      </c>
      <c r="C35" s="195" t="e">
        <f t="shared" ref="C35:N35" si="14">SUM(C33:C34)</f>
        <v>#REF!</v>
      </c>
      <c r="D35" s="195" t="e">
        <f t="shared" si="14"/>
        <v>#REF!</v>
      </c>
      <c r="E35" s="195" t="e">
        <f t="shared" si="14"/>
        <v>#REF!</v>
      </c>
      <c r="F35" s="195" t="e">
        <f t="shared" si="14"/>
        <v>#REF!</v>
      </c>
      <c r="G35" s="195" t="e">
        <f t="shared" si="14"/>
        <v>#REF!</v>
      </c>
      <c r="H35" s="195" t="e">
        <f t="shared" si="14"/>
        <v>#REF!</v>
      </c>
      <c r="I35" s="195" t="e">
        <f t="shared" si="14"/>
        <v>#REF!</v>
      </c>
      <c r="J35" s="195" t="e">
        <f t="shared" si="14"/>
        <v>#REF!</v>
      </c>
      <c r="K35" s="195" t="e">
        <f t="shared" si="14"/>
        <v>#REF!</v>
      </c>
      <c r="L35" s="195" t="e">
        <f t="shared" si="14"/>
        <v>#REF!</v>
      </c>
      <c r="M35" s="195" t="e">
        <f t="shared" si="14"/>
        <v>#REF!</v>
      </c>
      <c r="N35" s="195" t="e">
        <f t="shared" si="14"/>
        <v>#REF!</v>
      </c>
      <c r="O35" s="196" t="e">
        <f>SUM(C35:N35)</f>
        <v>#REF!</v>
      </c>
      <c r="P35" s="2"/>
    </row>
    <row r="36" spans="1:16" ht="15.5" thickTop="1" thickBot="1" x14ac:dyDescent="0.4">
      <c r="A36" s="2"/>
      <c r="B36" s="155"/>
      <c r="C36" s="155"/>
      <c r="D36" s="155"/>
      <c r="E36" s="155"/>
      <c r="F36" s="155"/>
      <c r="G36" s="155"/>
      <c r="H36" s="155"/>
      <c r="I36" s="155"/>
      <c r="J36" s="155"/>
      <c r="K36" s="155"/>
      <c r="L36" s="155"/>
      <c r="M36" s="155"/>
      <c r="N36" s="155"/>
      <c r="O36" s="197"/>
      <c r="P36" s="2"/>
    </row>
    <row r="37" spans="1:16" ht="15" thickTop="1" x14ac:dyDescent="0.35">
      <c r="A37" s="2"/>
      <c r="B37" s="198" t="s">
        <v>99</v>
      </c>
      <c r="C37" s="199">
        <f>N29+1</f>
        <v>37</v>
      </c>
      <c r="D37" s="199">
        <f t="shared" ref="D37:N37" si="15">C37+1</f>
        <v>38</v>
      </c>
      <c r="E37" s="199">
        <f t="shared" si="15"/>
        <v>39</v>
      </c>
      <c r="F37" s="199">
        <f t="shared" si="15"/>
        <v>40</v>
      </c>
      <c r="G37" s="199">
        <f t="shared" si="15"/>
        <v>41</v>
      </c>
      <c r="H37" s="199">
        <f t="shared" si="15"/>
        <v>42</v>
      </c>
      <c r="I37" s="199">
        <f t="shared" si="15"/>
        <v>43</v>
      </c>
      <c r="J37" s="199">
        <f t="shared" si="15"/>
        <v>44</v>
      </c>
      <c r="K37" s="199">
        <f t="shared" si="15"/>
        <v>45</v>
      </c>
      <c r="L37" s="199">
        <f t="shared" si="15"/>
        <v>46</v>
      </c>
      <c r="M37" s="199">
        <f t="shared" si="15"/>
        <v>47</v>
      </c>
      <c r="N37" s="199">
        <f t="shared" si="15"/>
        <v>48</v>
      </c>
      <c r="O37" s="180" t="s">
        <v>93</v>
      </c>
      <c r="P37" s="2"/>
    </row>
    <row r="38" spans="1:16" x14ac:dyDescent="0.35">
      <c r="A38" s="2"/>
      <c r="B38" s="181"/>
      <c r="C38" s="182"/>
      <c r="D38" s="182"/>
      <c r="E38" s="182"/>
      <c r="F38" s="182"/>
      <c r="G38" s="182"/>
      <c r="H38" s="182"/>
      <c r="I38" s="182"/>
      <c r="J38" s="182"/>
      <c r="K38" s="182"/>
      <c r="L38" s="182"/>
      <c r="M38" s="182"/>
      <c r="N38" s="182"/>
      <c r="O38" s="183"/>
      <c r="P38" s="2"/>
    </row>
    <row r="39" spans="1:16" x14ac:dyDescent="0.35">
      <c r="A39" s="2"/>
      <c r="B39" s="184" t="s">
        <v>94</v>
      </c>
      <c r="C39" s="185" t="e">
        <f>N31-N34</f>
        <v>#REF!</v>
      </c>
      <c r="D39" s="186" t="e">
        <f t="shared" ref="D39:N39" si="16">C39-C42</f>
        <v>#REF!</v>
      </c>
      <c r="E39" s="186" t="e">
        <f t="shared" si="16"/>
        <v>#REF!</v>
      </c>
      <c r="F39" s="186" t="e">
        <f t="shared" si="16"/>
        <v>#REF!</v>
      </c>
      <c r="G39" s="186" t="e">
        <f t="shared" si="16"/>
        <v>#REF!</v>
      </c>
      <c r="H39" s="186" t="e">
        <f t="shared" si="16"/>
        <v>#REF!</v>
      </c>
      <c r="I39" s="186" t="e">
        <f t="shared" si="16"/>
        <v>#REF!</v>
      </c>
      <c r="J39" s="186" t="e">
        <f t="shared" si="16"/>
        <v>#REF!</v>
      </c>
      <c r="K39" s="186" t="e">
        <f t="shared" si="16"/>
        <v>#REF!</v>
      </c>
      <c r="L39" s="186" t="e">
        <f t="shared" si="16"/>
        <v>#REF!</v>
      </c>
      <c r="M39" s="186" t="e">
        <f t="shared" si="16"/>
        <v>#REF!</v>
      </c>
      <c r="N39" s="186" t="e">
        <f t="shared" si="16"/>
        <v>#REF!</v>
      </c>
      <c r="O39" s="187"/>
      <c r="P39" s="2"/>
    </row>
    <row r="40" spans="1:16" x14ac:dyDescent="0.35">
      <c r="A40" s="2"/>
      <c r="B40" s="188"/>
      <c r="C40" s="189"/>
      <c r="D40" s="189"/>
      <c r="E40" s="189"/>
      <c r="F40" s="189"/>
      <c r="G40" s="189"/>
      <c r="H40" s="189"/>
      <c r="I40" s="189"/>
      <c r="J40" s="189"/>
      <c r="K40" s="189"/>
      <c r="L40" s="189"/>
      <c r="M40" s="189"/>
      <c r="N40" s="189"/>
      <c r="O40" s="190"/>
      <c r="P40" s="2"/>
    </row>
    <row r="41" spans="1:16" x14ac:dyDescent="0.35">
      <c r="A41" s="2"/>
      <c r="B41" s="184" t="s">
        <v>95</v>
      </c>
      <c r="C41" s="186" t="e">
        <f t="shared" ref="C41:N41" si="17">IF(C39&lt;0.001,0,$C$8*C39)</f>
        <v>#REF!</v>
      </c>
      <c r="D41" s="186" t="e">
        <f t="shared" si="17"/>
        <v>#REF!</v>
      </c>
      <c r="E41" s="186" t="e">
        <f t="shared" si="17"/>
        <v>#REF!</v>
      </c>
      <c r="F41" s="186" t="e">
        <f t="shared" si="17"/>
        <v>#REF!</v>
      </c>
      <c r="G41" s="186" t="e">
        <f t="shared" si="17"/>
        <v>#REF!</v>
      </c>
      <c r="H41" s="186" t="e">
        <f t="shared" si="17"/>
        <v>#REF!</v>
      </c>
      <c r="I41" s="186" t="e">
        <f t="shared" si="17"/>
        <v>#REF!</v>
      </c>
      <c r="J41" s="186" t="e">
        <f t="shared" si="17"/>
        <v>#REF!</v>
      </c>
      <c r="K41" s="186" t="e">
        <f t="shared" si="17"/>
        <v>#REF!</v>
      </c>
      <c r="L41" s="186" t="e">
        <f t="shared" si="17"/>
        <v>#REF!</v>
      </c>
      <c r="M41" s="186" t="e">
        <f t="shared" si="17"/>
        <v>#REF!</v>
      </c>
      <c r="N41" s="186" t="e">
        <f t="shared" si="17"/>
        <v>#REF!</v>
      </c>
      <c r="O41" s="187" t="e">
        <f>SUM(C41:N41)</f>
        <v>#REF!</v>
      </c>
      <c r="P41" s="2"/>
    </row>
    <row r="42" spans="1:16" ht="15" thickBot="1" x14ac:dyDescent="0.4">
      <c r="A42" s="2"/>
      <c r="B42" s="184" t="s">
        <v>90</v>
      </c>
      <c r="C42" s="186" t="e">
        <f t="shared" ref="C42:N42" si="18">IF(C39&gt;=$C$9,$C$9,IF(C39&gt;=0.01,C39,0))</f>
        <v>#REF!</v>
      </c>
      <c r="D42" s="186" t="e">
        <f t="shared" si="18"/>
        <v>#REF!</v>
      </c>
      <c r="E42" s="186" t="e">
        <f t="shared" si="18"/>
        <v>#REF!</v>
      </c>
      <c r="F42" s="186" t="e">
        <f t="shared" si="18"/>
        <v>#REF!</v>
      </c>
      <c r="G42" s="186" t="e">
        <f t="shared" si="18"/>
        <v>#REF!</v>
      </c>
      <c r="H42" s="186" t="e">
        <f t="shared" si="18"/>
        <v>#REF!</v>
      </c>
      <c r="I42" s="186" t="e">
        <f t="shared" si="18"/>
        <v>#REF!</v>
      </c>
      <c r="J42" s="186" t="e">
        <f t="shared" si="18"/>
        <v>#REF!</v>
      </c>
      <c r="K42" s="186" t="e">
        <f t="shared" si="18"/>
        <v>#REF!</v>
      </c>
      <c r="L42" s="186" t="e">
        <f t="shared" si="18"/>
        <v>#REF!</v>
      </c>
      <c r="M42" s="186" t="e">
        <f t="shared" si="18"/>
        <v>#REF!</v>
      </c>
      <c r="N42" s="186" t="e">
        <f t="shared" si="18"/>
        <v>#REF!</v>
      </c>
      <c r="O42" s="187" t="e">
        <f>SUM(C42:N42)</f>
        <v>#REF!</v>
      </c>
      <c r="P42" s="2"/>
    </row>
    <row r="43" spans="1:16" ht="15.5" thickTop="1" thickBot="1" x14ac:dyDescent="0.4">
      <c r="A43" s="2"/>
      <c r="B43" s="194" t="s">
        <v>96</v>
      </c>
      <c r="C43" s="195" t="e">
        <f t="shared" ref="C43:N43" si="19">SUM(C41:C42)</f>
        <v>#REF!</v>
      </c>
      <c r="D43" s="195" t="e">
        <f t="shared" si="19"/>
        <v>#REF!</v>
      </c>
      <c r="E43" s="195" t="e">
        <f t="shared" si="19"/>
        <v>#REF!</v>
      </c>
      <c r="F43" s="195" t="e">
        <f t="shared" si="19"/>
        <v>#REF!</v>
      </c>
      <c r="G43" s="195" t="e">
        <f t="shared" si="19"/>
        <v>#REF!</v>
      </c>
      <c r="H43" s="195" t="e">
        <f t="shared" si="19"/>
        <v>#REF!</v>
      </c>
      <c r="I43" s="195" t="e">
        <f t="shared" si="19"/>
        <v>#REF!</v>
      </c>
      <c r="J43" s="195" t="e">
        <f t="shared" si="19"/>
        <v>#REF!</v>
      </c>
      <c r="K43" s="195" t="e">
        <f t="shared" si="19"/>
        <v>#REF!</v>
      </c>
      <c r="L43" s="195" t="e">
        <f t="shared" si="19"/>
        <v>#REF!</v>
      </c>
      <c r="M43" s="195" t="e">
        <f t="shared" si="19"/>
        <v>#REF!</v>
      </c>
      <c r="N43" s="195" t="e">
        <f t="shared" si="19"/>
        <v>#REF!</v>
      </c>
      <c r="O43" s="196" t="e">
        <f>SUM(C43:N43)</f>
        <v>#REF!</v>
      </c>
      <c r="P43" s="2"/>
    </row>
    <row r="44" spans="1:16" ht="15.5" thickTop="1" thickBot="1" x14ac:dyDescent="0.4">
      <c r="A44" s="2"/>
      <c r="B44" s="155"/>
      <c r="C44" s="155"/>
      <c r="D44" s="155"/>
      <c r="E44" s="155"/>
      <c r="F44" s="155"/>
      <c r="G44" s="155"/>
      <c r="H44" s="155"/>
      <c r="I44" s="155"/>
      <c r="J44" s="155"/>
      <c r="K44" s="155"/>
      <c r="L44" s="155"/>
      <c r="M44" s="155"/>
      <c r="N44" s="155"/>
      <c r="O44" s="197"/>
      <c r="P44" s="2"/>
    </row>
    <row r="45" spans="1:16" ht="15" thickTop="1" x14ac:dyDescent="0.35">
      <c r="A45" s="2"/>
      <c r="B45" s="198" t="s">
        <v>100</v>
      </c>
      <c r="C45" s="199">
        <f>N37+1</f>
        <v>49</v>
      </c>
      <c r="D45" s="199">
        <f t="shared" ref="D45:N45" si="20">C45+1</f>
        <v>50</v>
      </c>
      <c r="E45" s="199">
        <f t="shared" si="20"/>
        <v>51</v>
      </c>
      <c r="F45" s="199">
        <f t="shared" si="20"/>
        <v>52</v>
      </c>
      <c r="G45" s="199">
        <f t="shared" si="20"/>
        <v>53</v>
      </c>
      <c r="H45" s="199">
        <f t="shared" si="20"/>
        <v>54</v>
      </c>
      <c r="I45" s="199">
        <f t="shared" si="20"/>
        <v>55</v>
      </c>
      <c r="J45" s="199">
        <f t="shared" si="20"/>
        <v>56</v>
      </c>
      <c r="K45" s="199">
        <f t="shared" si="20"/>
        <v>57</v>
      </c>
      <c r="L45" s="199">
        <f t="shared" si="20"/>
        <v>58</v>
      </c>
      <c r="M45" s="199">
        <f t="shared" si="20"/>
        <v>59</v>
      </c>
      <c r="N45" s="199">
        <f t="shared" si="20"/>
        <v>60</v>
      </c>
      <c r="O45" s="180" t="s">
        <v>93</v>
      </c>
      <c r="P45" s="2"/>
    </row>
    <row r="46" spans="1:16" x14ac:dyDescent="0.35">
      <c r="A46" s="2"/>
      <c r="B46" s="181"/>
      <c r="C46" s="182"/>
      <c r="D46" s="182"/>
      <c r="E46" s="182"/>
      <c r="F46" s="182"/>
      <c r="G46" s="182"/>
      <c r="H46" s="182"/>
      <c r="I46" s="182"/>
      <c r="J46" s="182"/>
      <c r="K46" s="182"/>
      <c r="L46" s="182"/>
      <c r="M46" s="182"/>
      <c r="N46" s="182"/>
      <c r="O46" s="183"/>
      <c r="P46" s="2"/>
    </row>
    <row r="47" spans="1:16" x14ac:dyDescent="0.35">
      <c r="A47" s="2"/>
      <c r="B47" s="184" t="s">
        <v>94</v>
      </c>
      <c r="C47" s="185" t="e">
        <f>N39-N42</f>
        <v>#REF!</v>
      </c>
      <c r="D47" s="186" t="e">
        <f t="shared" ref="D47:N47" si="21">C47-C50</f>
        <v>#REF!</v>
      </c>
      <c r="E47" s="186" t="e">
        <f t="shared" si="21"/>
        <v>#REF!</v>
      </c>
      <c r="F47" s="186" t="e">
        <f t="shared" si="21"/>
        <v>#REF!</v>
      </c>
      <c r="G47" s="186" t="e">
        <f t="shared" si="21"/>
        <v>#REF!</v>
      </c>
      <c r="H47" s="186" t="e">
        <f t="shared" si="21"/>
        <v>#REF!</v>
      </c>
      <c r="I47" s="186" t="e">
        <f t="shared" si="21"/>
        <v>#REF!</v>
      </c>
      <c r="J47" s="186" t="e">
        <f t="shared" si="21"/>
        <v>#REF!</v>
      </c>
      <c r="K47" s="186" t="e">
        <f t="shared" si="21"/>
        <v>#REF!</v>
      </c>
      <c r="L47" s="186" t="e">
        <f t="shared" si="21"/>
        <v>#REF!</v>
      </c>
      <c r="M47" s="186" t="e">
        <f t="shared" si="21"/>
        <v>#REF!</v>
      </c>
      <c r="N47" s="186" t="e">
        <f t="shared" si="21"/>
        <v>#REF!</v>
      </c>
      <c r="O47" s="187"/>
      <c r="P47" s="2"/>
    </row>
    <row r="48" spans="1:16" x14ac:dyDescent="0.35">
      <c r="A48" s="2"/>
      <c r="B48" s="188"/>
      <c r="C48" s="189"/>
      <c r="D48" s="189"/>
      <c r="E48" s="189"/>
      <c r="F48" s="189"/>
      <c r="G48" s="189"/>
      <c r="H48" s="189"/>
      <c r="I48" s="189"/>
      <c r="J48" s="189"/>
      <c r="K48" s="189"/>
      <c r="L48" s="189"/>
      <c r="M48" s="189"/>
      <c r="N48" s="189"/>
      <c r="O48" s="190"/>
      <c r="P48" s="2"/>
    </row>
    <row r="49" spans="1:16" x14ac:dyDescent="0.35">
      <c r="A49" s="2"/>
      <c r="B49" s="184" t="s">
        <v>95</v>
      </c>
      <c r="C49" s="186" t="e">
        <f t="shared" ref="C49:N49" si="22">IF(C47&lt;0.001,0,$C$8*C47)</f>
        <v>#REF!</v>
      </c>
      <c r="D49" s="186" t="e">
        <f t="shared" si="22"/>
        <v>#REF!</v>
      </c>
      <c r="E49" s="186" t="e">
        <f t="shared" si="22"/>
        <v>#REF!</v>
      </c>
      <c r="F49" s="186" t="e">
        <f t="shared" si="22"/>
        <v>#REF!</v>
      </c>
      <c r="G49" s="186" t="e">
        <f t="shared" si="22"/>
        <v>#REF!</v>
      </c>
      <c r="H49" s="186" t="e">
        <f t="shared" si="22"/>
        <v>#REF!</v>
      </c>
      <c r="I49" s="186" t="e">
        <f t="shared" si="22"/>
        <v>#REF!</v>
      </c>
      <c r="J49" s="186" t="e">
        <f t="shared" si="22"/>
        <v>#REF!</v>
      </c>
      <c r="K49" s="186" t="e">
        <f t="shared" si="22"/>
        <v>#REF!</v>
      </c>
      <c r="L49" s="186" t="e">
        <f t="shared" si="22"/>
        <v>#REF!</v>
      </c>
      <c r="M49" s="186" t="e">
        <f t="shared" si="22"/>
        <v>#REF!</v>
      </c>
      <c r="N49" s="186" t="e">
        <f t="shared" si="22"/>
        <v>#REF!</v>
      </c>
      <c r="O49" s="187" t="e">
        <f>SUM(C49:N49)</f>
        <v>#REF!</v>
      </c>
      <c r="P49" s="2"/>
    </row>
    <row r="50" spans="1:16" ht="15" thickBot="1" x14ac:dyDescent="0.4">
      <c r="A50" s="2"/>
      <c r="B50" s="184" t="s">
        <v>90</v>
      </c>
      <c r="C50" s="186" t="e">
        <f t="shared" ref="C50:N50" si="23">IF(C47&gt;=$C$9,$C$9,IF(C47&gt;=0.01,C47,0))</f>
        <v>#REF!</v>
      </c>
      <c r="D50" s="186" t="e">
        <f t="shared" si="23"/>
        <v>#REF!</v>
      </c>
      <c r="E50" s="186" t="e">
        <f t="shared" si="23"/>
        <v>#REF!</v>
      </c>
      <c r="F50" s="186" t="e">
        <f t="shared" si="23"/>
        <v>#REF!</v>
      </c>
      <c r="G50" s="186" t="e">
        <f t="shared" si="23"/>
        <v>#REF!</v>
      </c>
      <c r="H50" s="186" t="e">
        <f t="shared" si="23"/>
        <v>#REF!</v>
      </c>
      <c r="I50" s="186" t="e">
        <f t="shared" si="23"/>
        <v>#REF!</v>
      </c>
      <c r="J50" s="186" t="e">
        <f t="shared" si="23"/>
        <v>#REF!</v>
      </c>
      <c r="K50" s="186" t="e">
        <f t="shared" si="23"/>
        <v>#REF!</v>
      </c>
      <c r="L50" s="186" t="e">
        <f t="shared" si="23"/>
        <v>#REF!</v>
      </c>
      <c r="M50" s="186" t="e">
        <f t="shared" si="23"/>
        <v>#REF!</v>
      </c>
      <c r="N50" s="186" t="e">
        <f t="shared" si="23"/>
        <v>#REF!</v>
      </c>
      <c r="O50" s="187" t="e">
        <f>SUM(C50:N50)</f>
        <v>#REF!</v>
      </c>
      <c r="P50" s="2"/>
    </row>
    <row r="51" spans="1:16" ht="15.5" thickTop="1" thickBot="1" x14ac:dyDescent="0.4">
      <c r="A51" s="2"/>
      <c r="B51" s="194" t="s">
        <v>96</v>
      </c>
      <c r="C51" s="195" t="e">
        <f t="shared" ref="C51:N51" si="24">SUM(C49:C50)</f>
        <v>#REF!</v>
      </c>
      <c r="D51" s="195" t="e">
        <f t="shared" si="24"/>
        <v>#REF!</v>
      </c>
      <c r="E51" s="195" t="e">
        <f t="shared" si="24"/>
        <v>#REF!</v>
      </c>
      <c r="F51" s="195" t="e">
        <f t="shared" si="24"/>
        <v>#REF!</v>
      </c>
      <c r="G51" s="195" t="e">
        <f t="shared" si="24"/>
        <v>#REF!</v>
      </c>
      <c r="H51" s="195" t="e">
        <f t="shared" si="24"/>
        <v>#REF!</v>
      </c>
      <c r="I51" s="195" t="e">
        <f t="shared" si="24"/>
        <v>#REF!</v>
      </c>
      <c r="J51" s="195" t="e">
        <f t="shared" si="24"/>
        <v>#REF!</v>
      </c>
      <c r="K51" s="195" t="e">
        <f t="shared" si="24"/>
        <v>#REF!</v>
      </c>
      <c r="L51" s="195" t="e">
        <f t="shared" si="24"/>
        <v>#REF!</v>
      </c>
      <c r="M51" s="195" t="e">
        <f t="shared" si="24"/>
        <v>#REF!</v>
      </c>
      <c r="N51" s="195" t="e">
        <f t="shared" si="24"/>
        <v>#REF!</v>
      </c>
      <c r="O51" s="196" t="e">
        <f>SUM(C51:N51)</f>
        <v>#REF!</v>
      </c>
      <c r="P51" s="2"/>
    </row>
    <row r="52" spans="1:16" ht="15.5" thickTop="1" thickBot="1" x14ac:dyDescent="0.4">
      <c r="A52" s="2"/>
      <c r="B52" s="155"/>
      <c r="C52" s="155"/>
      <c r="D52" s="155"/>
      <c r="E52" s="155"/>
      <c r="F52" s="155"/>
      <c r="G52" s="155"/>
      <c r="H52" s="155"/>
      <c r="I52" s="155"/>
      <c r="J52" s="155"/>
      <c r="K52" s="155"/>
      <c r="L52" s="155"/>
      <c r="M52" s="155"/>
      <c r="N52" s="155"/>
      <c r="O52" s="197"/>
      <c r="P52" s="2"/>
    </row>
    <row r="53" spans="1:16" ht="15" thickTop="1" x14ac:dyDescent="0.35">
      <c r="A53" s="2"/>
      <c r="B53" s="198" t="s">
        <v>101</v>
      </c>
      <c r="C53" s="199">
        <f>N45+1</f>
        <v>61</v>
      </c>
      <c r="D53" s="199">
        <f t="shared" ref="D53:N53" si="25">C53+1</f>
        <v>62</v>
      </c>
      <c r="E53" s="199">
        <f t="shared" si="25"/>
        <v>63</v>
      </c>
      <c r="F53" s="199">
        <f t="shared" si="25"/>
        <v>64</v>
      </c>
      <c r="G53" s="199">
        <f t="shared" si="25"/>
        <v>65</v>
      </c>
      <c r="H53" s="199">
        <f t="shared" si="25"/>
        <v>66</v>
      </c>
      <c r="I53" s="199">
        <f t="shared" si="25"/>
        <v>67</v>
      </c>
      <c r="J53" s="199">
        <f t="shared" si="25"/>
        <v>68</v>
      </c>
      <c r="K53" s="199">
        <f t="shared" si="25"/>
        <v>69</v>
      </c>
      <c r="L53" s="199">
        <f t="shared" si="25"/>
        <v>70</v>
      </c>
      <c r="M53" s="199">
        <f t="shared" si="25"/>
        <v>71</v>
      </c>
      <c r="N53" s="199">
        <f t="shared" si="25"/>
        <v>72</v>
      </c>
      <c r="O53" s="180" t="s">
        <v>93</v>
      </c>
      <c r="P53" s="2"/>
    </row>
    <row r="54" spans="1:16" x14ac:dyDescent="0.35">
      <c r="A54" s="2"/>
      <c r="B54" s="181"/>
      <c r="C54" s="182"/>
      <c r="D54" s="182"/>
      <c r="E54" s="182"/>
      <c r="F54" s="182"/>
      <c r="G54" s="182"/>
      <c r="H54" s="182"/>
      <c r="I54" s="182"/>
      <c r="J54" s="182"/>
      <c r="K54" s="182"/>
      <c r="L54" s="182"/>
      <c r="M54" s="182"/>
      <c r="N54" s="182"/>
      <c r="O54" s="183"/>
      <c r="P54" s="2"/>
    </row>
    <row r="55" spans="1:16" x14ac:dyDescent="0.35">
      <c r="A55" s="2"/>
      <c r="B55" s="184" t="s">
        <v>94</v>
      </c>
      <c r="C55" s="185" t="e">
        <f>N47-N50</f>
        <v>#REF!</v>
      </c>
      <c r="D55" s="186" t="e">
        <f t="shared" ref="D55:N55" si="26">C55-C58</f>
        <v>#REF!</v>
      </c>
      <c r="E55" s="186" t="e">
        <f t="shared" si="26"/>
        <v>#REF!</v>
      </c>
      <c r="F55" s="186" t="e">
        <f t="shared" si="26"/>
        <v>#REF!</v>
      </c>
      <c r="G55" s="186" t="e">
        <f t="shared" si="26"/>
        <v>#REF!</v>
      </c>
      <c r="H55" s="186" t="e">
        <f t="shared" si="26"/>
        <v>#REF!</v>
      </c>
      <c r="I55" s="186" t="e">
        <f t="shared" si="26"/>
        <v>#REF!</v>
      </c>
      <c r="J55" s="186" t="e">
        <f t="shared" si="26"/>
        <v>#REF!</v>
      </c>
      <c r="K55" s="186" t="e">
        <f t="shared" si="26"/>
        <v>#REF!</v>
      </c>
      <c r="L55" s="186" t="e">
        <f t="shared" si="26"/>
        <v>#REF!</v>
      </c>
      <c r="M55" s="186" t="e">
        <f t="shared" si="26"/>
        <v>#REF!</v>
      </c>
      <c r="N55" s="186" t="e">
        <f t="shared" si="26"/>
        <v>#REF!</v>
      </c>
      <c r="O55" s="187"/>
      <c r="P55" s="2"/>
    </row>
    <row r="56" spans="1:16" x14ac:dyDescent="0.35">
      <c r="A56" s="2"/>
      <c r="B56" s="188"/>
      <c r="C56" s="189"/>
      <c r="D56" s="189"/>
      <c r="E56" s="189"/>
      <c r="F56" s="189"/>
      <c r="G56" s="189"/>
      <c r="H56" s="189"/>
      <c r="I56" s="189"/>
      <c r="J56" s="189"/>
      <c r="K56" s="189"/>
      <c r="L56" s="189"/>
      <c r="M56" s="189"/>
      <c r="N56" s="189"/>
      <c r="O56" s="190"/>
      <c r="P56" s="2"/>
    </row>
    <row r="57" spans="1:16" x14ac:dyDescent="0.35">
      <c r="A57" s="2"/>
      <c r="B57" s="184" t="s">
        <v>95</v>
      </c>
      <c r="C57" s="186" t="e">
        <f t="shared" ref="C57:N57" si="27">IF(C55&lt;0.001,0,$C$8*C55)</f>
        <v>#REF!</v>
      </c>
      <c r="D57" s="186" t="e">
        <f t="shared" si="27"/>
        <v>#REF!</v>
      </c>
      <c r="E57" s="186" t="e">
        <f t="shared" si="27"/>
        <v>#REF!</v>
      </c>
      <c r="F57" s="186" t="e">
        <f t="shared" si="27"/>
        <v>#REF!</v>
      </c>
      <c r="G57" s="186" t="e">
        <f t="shared" si="27"/>
        <v>#REF!</v>
      </c>
      <c r="H57" s="186" t="e">
        <f t="shared" si="27"/>
        <v>#REF!</v>
      </c>
      <c r="I57" s="186" t="e">
        <f t="shared" si="27"/>
        <v>#REF!</v>
      </c>
      <c r="J57" s="186" t="e">
        <f t="shared" si="27"/>
        <v>#REF!</v>
      </c>
      <c r="K57" s="186" t="e">
        <f t="shared" si="27"/>
        <v>#REF!</v>
      </c>
      <c r="L57" s="186" t="e">
        <f t="shared" si="27"/>
        <v>#REF!</v>
      </c>
      <c r="M57" s="186" t="e">
        <f t="shared" si="27"/>
        <v>#REF!</v>
      </c>
      <c r="N57" s="186" t="e">
        <f t="shared" si="27"/>
        <v>#REF!</v>
      </c>
      <c r="O57" s="187" t="e">
        <f>SUM(C57:N57)</f>
        <v>#REF!</v>
      </c>
      <c r="P57" s="2"/>
    </row>
    <row r="58" spans="1:16" ht="15" thickBot="1" x14ac:dyDescent="0.4">
      <c r="A58" s="2"/>
      <c r="B58" s="184" t="s">
        <v>90</v>
      </c>
      <c r="C58" s="186" t="e">
        <f t="shared" ref="C58:N58" si="28">IF(C55&gt;=$C$9,$C$9,IF(C55&gt;=0.01,C55,0))</f>
        <v>#REF!</v>
      </c>
      <c r="D58" s="186" t="e">
        <f t="shared" si="28"/>
        <v>#REF!</v>
      </c>
      <c r="E58" s="186" t="e">
        <f t="shared" si="28"/>
        <v>#REF!</v>
      </c>
      <c r="F58" s="186" t="e">
        <f t="shared" si="28"/>
        <v>#REF!</v>
      </c>
      <c r="G58" s="186" t="e">
        <f t="shared" si="28"/>
        <v>#REF!</v>
      </c>
      <c r="H58" s="186" t="e">
        <f t="shared" si="28"/>
        <v>#REF!</v>
      </c>
      <c r="I58" s="186" t="e">
        <f t="shared" si="28"/>
        <v>#REF!</v>
      </c>
      <c r="J58" s="186" t="e">
        <f t="shared" si="28"/>
        <v>#REF!</v>
      </c>
      <c r="K58" s="186" t="e">
        <f t="shared" si="28"/>
        <v>#REF!</v>
      </c>
      <c r="L58" s="186" t="e">
        <f t="shared" si="28"/>
        <v>#REF!</v>
      </c>
      <c r="M58" s="186" t="e">
        <f t="shared" si="28"/>
        <v>#REF!</v>
      </c>
      <c r="N58" s="186" t="e">
        <f t="shared" si="28"/>
        <v>#REF!</v>
      </c>
      <c r="O58" s="187" t="e">
        <f>SUM(C58:N58)</f>
        <v>#REF!</v>
      </c>
      <c r="P58" s="2"/>
    </row>
    <row r="59" spans="1:16" ht="15.5" thickTop="1" thickBot="1" x14ac:dyDescent="0.4">
      <c r="A59" s="2"/>
      <c r="B59" s="194" t="s">
        <v>96</v>
      </c>
      <c r="C59" s="195" t="e">
        <f t="shared" ref="C59:N59" si="29">SUM(C57:C58)</f>
        <v>#REF!</v>
      </c>
      <c r="D59" s="195" t="e">
        <f t="shared" si="29"/>
        <v>#REF!</v>
      </c>
      <c r="E59" s="195" t="e">
        <f t="shared" si="29"/>
        <v>#REF!</v>
      </c>
      <c r="F59" s="195" t="e">
        <f t="shared" si="29"/>
        <v>#REF!</v>
      </c>
      <c r="G59" s="195" t="e">
        <f t="shared" si="29"/>
        <v>#REF!</v>
      </c>
      <c r="H59" s="195" t="e">
        <f t="shared" si="29"/>
        <v>#REF!</v>
      </c>
      <c r="I59" s="195" t="e">
        <f t="shared" si="29"/>
        <v>#REF!</v>
      </c>
      <c r="J59" s="195" t="e">
        <f t="shared" si="29"/>
        <v>#REF!</v>
      </c>
      <c r="K59" s="195" t="e">
        <f t="shared" si="29"/>
        <v>#REF!</v>
      </c>
      <c r="L59" s="195" t="e">
        <f t="shared" si="29"/>
        <v>#REF!</v>
      </c>
      <c r="M59" s="195" t="e">
        <f t="shared" si="29"/>
        <v>#REF!</v>
      </c>
      <c r="N59" s="195" t="e">
        <f t="shared" si="29"/>
        <v>#REF!</v>
      </c>
      <c r="O59" s="196" t="e">
        <f>SUM(C59:N59)</f>
        <v>#REF!</v>
      </c>
      <c r="P59" s="2"/>
    </row>
    <row r="60" spans="1:16" ht="15.5" thickTop="1" thickBot="1" x14ac:dyDescent="0.4">
      <c r="A60" s="2"/>
      <c r="B60" s="155"/>
      <c r="C60" s="155"/>
      <c r="D60" s="155"/>
      <c r="E60" s="155"/>
      <c r="F60" s="155"/>
      <c r="G60" s="155"/>
      <c r="H60" s="155"/>
      <c r="I60" s="155"/>
      <c r="J60" s="155"/>
      <c r="K60" s="155"/>
      <c r="L60" s="155"/>
      <c r="M60" s="155"/>
      <c r="N60" s="155"/>
      <c r="O60" s="197"/>
      <c r="P60" s="2"/>
    </row>
    <row r="61" spans="1:16" ht="15" thickTop="1" x14ac:dyDescent="0.35">
      <c r="A61" s="2"/>
      <c r="B61" s="198" t="s">
        <v>102</v>
      </c>
      <c r="C61" s="199">
        <f>N53+1</f>
        <v>73</v>
      </c>
      <c r="D61" s="199">
        <f t="shared" ref="D61:N61" si="30">C61+1</f>
        <v>74</v>
      </c>
      <c r="E61" s="199">
        <f t="shared" si="30"/>
        <v>75</v>
      </c>
      <c r="F61" s="199">
        <f t="shared" si="30"/>
        <v>76</v>
      </c>
      <c r="G61" s="199">
        <f t="shared" si="30"/>
        <v>77</v>
      </c>
      <c r="H61" s="199">
        <f t="shared" si="30"/>
        <v>78</v>
      </c>
      <c r="I61" s="199">
        <f t="shared" si="30"/>
        <v>79</v>
      </c>
      <c r="J61" s="199">
        <f t="shared" si="30"/>
        <v>80</v>
      </c>
      <c r="K61" s="199">
        <f t="shared" si="30"/>
        <v>81</v>
      </c>
      <c r="L61" s="199">
        <f t="shared" si="30"/>
        <v>82</v>
      </c>
      <c r="M61" s="199">
        <f t="shared" si="30"/>
        <v>83</v>
      </c>
      <c r="N61" s="199">
        <f t="shared" si="30"/>
        <v>84</v>
      </c>
      <c r="O61" s="180" t="s">
        <v>93</v>
      </c>
      <c r="P61" s="2"/>
    </row>
    <row r="62" spans="1:16" x14ac:dyDescent="0.35">
      <c r="A62" s="2"/>
      <c r="B62" s="181"/>
      <c r="C62" s="182"/>
      <c r="D62" s="182"/>
      <c r="E62" s="182"/>
      <c r="F62" s="182"/>
      <c r="G62" s="182"/>
      <c r="H62" s="182"/>
      <c r="I62" s="182"/>
      <c r="J62" s="182"/>
      <c r="K62" s="182"/>
      <c r="L62" s="182"/>
      <c r="M62" s="182"/>
      <c r="N62" s="182"/>
      <c r="O62" s="183"/>
      <c r="P62" s="2"/>
    </row>
    <row r="63" spans="1:16" x14ac:dyDescent="0.35">
      <c r="A63" s="2"/>
      <c r="B63" s="184" t="s">
        <v>94</v>
      </c>
      <c r="C63" s="185" t="e">
        <f>N55-N58</f>
        <v>#REF!</v>
      </c>
      <c r="D63" s="186" t="e">
        <f t="shared" ref="D63:N63" si="31">C63-C66</f>
        <v>#REF!</v>
      </c>
      <c r="E63" s="186" t="e">
        <f t="shared" si="31"/>
        <v>#REF!</v>
      </c>
      <c r="F63" s="186" t="e">
        <f t="shared" si="31"/>
        <v>#REF!</v>
      </c>
      <c r="G63" s="186" t="e">
        <f t="shared" si="31"/>
        <v>#REF!</v>
      </c>
      <c r="H63" s="186" t="e">
        <f t="shared" si="31"/>
        <v>#REF!</v>
      </c>
      <c r="I63" s="186" t="e">
        <f t="shared" si="31"/>
        <v>#REF!</v>
      </c>
      <c r="J63" s="186" t="e">
        <f t="shared" si="31"/>
        <v>#REF!</v>
      </c>
      <c r="K63" s="186" t="e">
        <f t="shared" si="31"/>
        <v>#REF!</v>
      </c>
      <c r="L63" s="186" t="e">
        <f t="shared" si="31"/>
        <v>#REF!</v>
      </c>
      <c r="M63" s="186" t="e">
        <f t="shared" si="31"/>
        <v>#REF!</v>
      </c>
      <c r="N63" s="186" t="e">
        <f t="shared" si="31"/>
        <v>#REF!</v>
      </c>
      <c r="O63" s="187"/>
      <c r="P63" s="2"/>
    </row>
    <row r="64" spans="1:16" x14ac:dyDescent="0.35">
      <c r="A64" s="2"/>
      <c r="B64" s="188"/>
      <c r="C64" s="189"/>
      <c r="D64" s="189"/>
      <c r="E64" s="189"/>
      <c r="F64" s="189"/>
      <c r="G64" s="189"/>
      <c r="H64" s="189"/>
      <c r="I64" s="189"/>
      <c r="J64" s="189"/>
      <c r="K64" s="189"/>
      <c r="L64" s="189"/>
      <c r="M64" s="189"/>
      <c r="N64" s="189"/>
      <c r="O64" s="190"/>
      <c r="P64" s="201"/>
    </row>
    <row r="65" spans="1:16" x14ac:dyDescent="0.35">
      <c r="A65" s="2"/>
      <c r="B65" s="184" t="s">
        <v>95</v>
      </c>
      <c r="C65" s="186" t="e">
        <f t="shared" ref="C65:N65" si="32">IF(C63&lt;0.001,0,$C$8*C63)</f>
        <v>#REF!</v>
      </c>
      <c r="D65" s="186" t="e">
        <f t="shared" si="32"/>
        <v>#REF!</v>
      </c>
      <c r="E65" s="186" t="e">
        <f t="shared" si="32"/>
        <v>#REF!</v>
      </c>
      <c r="F65" s="186" t="e">
        <f t="shared" si="32"/>
        <v>#REF!</v>
      </c>
      <c r="G65" s="186" t="e">
        <f t="shared" si="32"/>
        <v>#REF!</v>
      </c>
      <c r="H65" s="186" t="e">
        <f t="shared" si="32"/>
        <v>#REF!</v>
      </c>
      <c r="I65" s="186" t="e">
        <f t="shared" si="32"/>
        <v>#REF!</v>
      </c>
      <c r="J65" s="186" t="e">
        <f t="shared" si="32"/>
        <v>#REF!</v>
      </c>
      <c r="K65" s="186" t="e">
        <f t="shared" si="32"/>
        <v>#REF!</v>
      </c>
      <c r="L65" s="186" t="e">
        <f t="shared" si="32"/>
        <v>#REF!</v>
      </c>
      <c r="M65" s="186" t="e">
        <f t="shared" si="32"/>
        <v>#REF!</v>
      </c>
      <c r="N65" s="186" t="e">
        <f t="shared" si="32"/>
        <v>#REF!</v>
      </c>
      <c r="O65" s="187" t="e">
        <f>SUM(C65:N65)</f>
        <v>#REF!</v>
      </c>
      <c r="P65" s="2"/>
    </row>
    <row r="66" spans="1:16" ht="15" thickBot="1" x14ac:dyDescent="0.4">
      <c r="A66" s="2"/>
      <c r="B66" s="184" t="s">
        <v>90</v>
      </c>
      <c r="C66" s="186" t="e">
        <f t="shared" ref="C66:N66" si="33">IF(C63&gt;=$C$9,$C$9,IF(C63&gt;=0.01,C63,0))</f>
        <v>#REF!</v>
      </c>
      <c r="D66" s="186" t="e">
        <f t="shared" si="33"/>
        <v>#REF!</v>
      </c>
      <c r="E66" s="186" t="e">
        <f t="shared" si="33"/>
        <v>#REF!</v>
      </c>
      <c r="F66" s="186" t="e">
        <f t="shared" si="33"/>
        <v>#REF!</v>
      </c>
      <c r="G66" s="186" t="e">
        <f t="shared" si="33"/>
        <v>#REF!</v>
      </c>
      <c r="H66" s="186" t="e">
        <f t="shared" si="33"/>
        <v>#REF!</v>
      </c>
      <c r="I66" s="186" t="e">
        <f t="shared" si="33"/>
        <v>#REF!</v>
      </c>
      <c r="J66" s="186" t="e">
        <f t="shared" si="33"/>
        <v>#REF!</v>
      </c>
      <c r="K66" s="186" t="e">
        <f t="shared" si="33"/>
        <v>#REF!</v>
      </c>
      <c r="L66" s="186" t="e">
        <f t="shared" si="33"/>
        <v>#REF!</v>
      </c>
      <c r="M66" s="186" t="e">
        <f t="shared" si="33"/>
        <v>#REF!</v>
      </c>
      <c r="N66" s="186" t="e">
        <f t="shared" si="33"/>
        <v>#REF!</v>
      </c>
      <c r="O66" s="187" t="e">
        <f>SUM(C66:N66)</f>
        <v>#REF!</v>
      </c>
      <c r="P66" s="2"/>
    </row>
    <row r="67" spans="1:16" ht="15.5" thickTop="1" thickBot="1" x14ac:dyDescent="0.4">
      <c r="A67" s="2"/>
      <c r="B67" s="194" t="s">
        <v>96</v>
      </c>
      <c r="C67" s="195" t="e">
        <f t="shared" ref="C67:N67" si="34">SUM(C65:C66)</f>
        <v>#REF!</v>
      </c>
      <c r="D67" s="195" t="e">
        <f t="shared" si="34"/>
        <v>#REF!</v>
      </c>
      <c r="E67" s="195" t="e">
        <f t="shared" si="34"/>
        <v>#REF!</v>
      </c>
      <c r="F67" s="195" t="e">
        <f t="shared" si="34"/>
        <v>#REF!</v>
      </c>
      <c r="G67" s="195" t="e">
        <f t="shared" si="34"/>
        <v>#REF!</v>
      </c>
      <c r="H67" s="195" t="e">
        <f t="shared" si="34"/>
        <v>#REF!</v>
      </c>
      <c r="I67" s="195" t="e">
        <f t="shared" si="34"/>
        <v>#REF!</v>
      </c>
      <c r="J67" s="195" t="e">
        <f t="shared" si="34"/>
        <v>#REF!</v>
      </c>
      <c r="K67" s="195" t="e">
        <f t="shared" si="34"/>
        <v>#REF!</v>
      </c>
      <c r="L67" s="195" t="e">
        <f t="shared" si="34"/>
        <v>#REF!</v>
      </c>
      <c r="M67" s="195" t="e">
        <f t="shared" si="34"/>
        <v>#REF!</v>
      </c>
      <c r="N67" s="195" t="e">
        <f t="shared" si="34"/>
        <v>#REF!</v>
      </c>
      <c r="O67" s="196" t="e">
        <f>SUM(C67:N67)</f>
        <v>#REF!</v>
      </c>
      <c r="P67" s="2"/>
    </row>
    <row r="68" spans="1:16" ht="15.5" thickTop="1" thickBot="1" x14ac:dyDescent="0.4">
      <c r="A68" s="2"/>
      <c r="B68" s="155"/>
      <c r="C68" s="155"/>
      <c r="D68" s="155"/>
      <c r="E68" s="155"/>
      <c r="F68" s="155"/>
      <c r="G68" s="155"/>
      <c r="H68" s="155"/>
      <c r="I68" s="155"/>
      <c r="J68" s="155"/>
      <c r="K68" s="155"/>
      <c r="L68" s="155"/>
      <c r="M68" s="155"/>
      <c r="N68" s="155"/>
      <c r="O68" s="197"/>
      <c r="P68" s="2"/>
    </row>
    <row r="69" spans="1:16" ht="15" thickTop="1" x14ac:dyDescent="0.35">
      <c r="A69" s="2"/>
      <c r="B69" s="198" t="s">
        <v>103</v>
      </c>
      <c r="C69" s="199">
        <f>N61+1</f>
        <v>85</v>
      </c>
      <c r="D69" s="199">
        <f t="shared" ref="D69:N69" si="35">C69+1</f>
        <v>86</v>
      </c>
      <c r="E69" s="199">
        <f t="shared" si="35"/>
        <v>87</v>
      </c>
      <c r="F69" s="199">
        <f t="shared" si="35"/>
        <v>88</v>
      </c>
      <c r="G69" s="199">
        <f t="shared" si="35"/>
        <v>89</v>
      </c>
      <c r="H69" s="199">
        <f t="shared" si="35"/>
        <v>90</v>
      </c>
      <c r="I69" s="199">
        <f t="shared" si="35"/>
        <v>91</v>
      </c>
      <c r="J69" s="199">
        <f t="shared" si="35"/>
        <v>92</v>
      </c>
      <c r="K69" s="199">
        <f t="shared" si="35"/>
        <v>93</v>
      </c>
      <c r="L69" s="199">
        <f t="shared" si="35"/>
        <v>94</v>
      </c>
      <c r="M69" s="199">
        <f t="shared" si="35"/>
        <v>95</v>
      </c>
      <c r="N69" s="199">
        <f t="shared" si="35"/>
        <v>96</v>
      </c>
      <c r="O69" s="180" t="s">
        <v>93</v>
      </c>
      <c r="P69" s="2"/>
    </row>
    <row r="70" spans="1:16" x14ac:dyDescent="0.35">
      <c r="A70" s="2"/>
      <c r="B70" s="181"/>
      <c r="C70" s="182"/>
      <c r="D70" s="182"/>
      <c r="E70" s="182"/>
      <c r="F70" s="182"/>
      <c r="G70" s="182"/>
      <c r="H70" s="182"/>
      <c r="I70" s="182"/>
      <c r="J70" s="182"/>
      <c r="K70" s="182"/>
      <c r="L70" s="182"/>
      <c r="M70" s="182"/>
      <c r="N70" s="182"/>
      <c r="O70" s="183"/>
      <c r="P70" s="201"/>
    </row>
    <row r="71" spans="1:16" x14ac:dyDescent="0.35">
      <c r="A71" s="2"/>
      <c r="B71" s="184" t="s">
        <v>94</v>
      </c>
      <c r="C71" s="185" t="e">
        <f>N63-N66</f>
        <v>#REF!</v>
      </c>
      <c r="D71" s="186" t="e">
        <f t="shared" ref="D71:N71" si="36">C71-C74</f>
        <v>#REF!</v>
      </c>
      <c r="E71" s="186" t="e">
        <f t="shared" si="36"/>
        <v>#REF!</v>
      </c>
      <c r="F71" s="186" t="e">
        <f t="shared" si="36"/>
        <v>#REF!</v>
      </c>
      <c r="G71" s="186" t="e">
        <f t="shared" si="36"/>
        <v>#REF!</v>
      </c>
      <c r="H71" s="186" t="e">
        <f t="shared" si="36"/>
        <v>#REF!</v>
      </c>
      <c r="I71" s="186" t="e">
        <f t="shared" si="36"/>
        <v>#REF!</v>
      </c>
      <c r="J71" s="186" t="e">
        <f t="shared" si="36"/>
        <v>#REF!</v>
      </c>
      <c r="K71" s="186" t="e">
        <f t="shared" si="36"/>
        <v>#REF!</v>
      </c>
      <c r="L71" s="186" t="e">
        <f t="shared" si="36"/>
        <v>#REF!</v>
      </c>
      <c r="M71" s="186" t="e">
        <f t="shared" si="36"/>
        <v>#REF!</v>
      </c>
      <c r="N71" s="186" t="e">
        <f t="shared" si="36"/>
        <v>#REF!</v>
      </c>
      <c r="O71" s="187"/>
      <c r="P71" s="2"/>
    </row>
    <row r="72" spans="1:16" x14ac:dyDescent="0.35">
      <c r="A72" s="2"/>
      <c r="B72" s="188"/>
      <c r="C72" s="189"/>
      <c r="D72" s="189"/>
      <c r="E72" s="189"/>
      <c r="F72" s="189"/>
      <c r="G72" s="189"/>
      <c r="H72" s="189"/>
      <c r="I72" s="189"/>
      <c r="J72" s="189"/>
      <c r="K72" s="189"/>
      <c r="L72" s="189"/>
      <c r="M72" s="189"/>
      <c r="N72" s="189"/>
      <c r="O72" s="190"/>
      <c r="P72" s="2"/>
    </row>
    <row r="73" spans="1:16" x14ac:dyDescent="0.35">
      <c r="A73" s="2"/>
      <c r="B73" s="184" t="s">
        <v>95</v>
      </c>
      <c r="C73" s="186" t="e">
        <f t="shared" ref="C73:N73" si="37">IF(C71&lt;0.001,0,$C$8*C71)</f>
        <v>#REF!</v>
      </c>
      <c r="D73" s="186" t="e">
        <f t="shared" si="37"/>
        <v>#REF!</v>
      </c>
      <c r="E73" s="186" t="e">
        <f t="shared" si="37"/>
        <v>#REF!</v>
      </c>
      <c r="F73" s="186" t="e">
        <f t="shared" si="37"/>
        <v>#REF!</v>
      </c>
      <c r="G73" s="186" t="e">
        <f t="shared" si="37"/>
        <v>#REF!</v>
      </c>
      <c r="H73" s="186" t="e">
        <f t="shared" si="37"/>
        <v>#REF!</v>
      </c>
      <c r="I73" s="186" t="e">
        <f t="shared" si="37"/>
        <v>#REF!</v>
      </c>
      <c r="J73" s="186" t="e">
        <f t="shared" si="37"/>
        <v>#REF!</v>
      </c>
      <c r="K73" s="186" t="e">
        <f t="shared" si="37"/>
        <v>#REF!</v>
      </c>
      <c r="L73" s="186" t="e">
        <f t="shared" si="37"/>
        <v>#REF!</v>
      </c>
      <c r="M73" s="186" t="e">
        <f t="shared" si="37"/>
        <v>#REF!</v>
      </c>
      <c r="N73" s="186" t="e">
        <f t="shared" si="37"/>
        <v>#REF!</v>
      </c>
      <c r="O73" s="187" t="e">
        <f>SUM(C73:N73)</f>
        <v>#REF!</v>
      </c>
      <c r="P73" s="2"/>
    </row>
    <row r="74" spans="1:16" ht="15" thickBot="1" x14ac:dyDescent="0.4">
      <c r="A74" s="2"/>
      <c r="B74" s="184" t="s">
        <v>90</v>
      </c>
      <c r="C74" s="186" t="e">
        <f t="shared" ref="C74:N74" si="38">IF(C71&gt;=$C$9,$C$9,IF(C71&gt;=0.01,C71,0))</f>
        <v>#REF!</v>
      </c>
      <c r="D74" s="186" t="e">
        <f t="shared" si="38"/>
        <v>#REF!</v>
      </c>
      <c r="E74" s="186" t="e">
        <f t="shared" si="38"/>
        <v>#REF!</v>
      </c>
      <c r="F74" s="186" t="e">
        <f t="shared" si="38"/>
        <v>#REF!</v>
      </c>
      <c r="G74" s="186" t="e">
        <f t="shared" si="38"/>
        <v>#REF!</v>
      </c>
      <c r="H74" s="186" t="e">
        <f t="shared" si="38"/>
        <v>#REF!</v>
      </c>
      <c r="I74" s="186" t="e">
        <f t="shared" si="38"/>
        <v>#REF!</v>
      </c>
      <c r="J74" s="186" t="e">
        <f t="shared" si="38"/>
        <v>#REF!</v>
      </c>
      <c r="K74" s="186" t="e">
        <f t="shared" si="38"/>
        <v>#REF!</v>
      </c>
      <c r="L74" s="186" t="e">
        <f t="shared" si="38"/>
        <v>#REF!</v>
      </c>
      <c r="M74" s="186" t="e">
        <f t="shared" si="38"/>
        <v>#REF!</v>
      </c>
      <c r="N74" s="186" t="e">
        <f t="shared" si="38"/>
        <v>#REF!</v>
      </c>
      <c r="O74" s="187" t="e">
        <f>SUM(C74:N74)</f>
        <v>#REF!</v>
      </c>
      <c r="P74" s="2"/>
    </row>
    <row r="75" spans="1:16" ht="15.5" thickTop="1" thickBot="1" x14ac:dyDescent="0.4">
      <c r="A75" s="2"/>
      <c r="B75" s="194" t="s">
        <v>96</v>
      </c>
      <c r="C75" s="195" t="e">
        <f t="shared" ref="C75:N75" si="39">SUM(C73:C74)</f>
        <v>#REF!</v>
      </c>
      <c r="D75" s="195" t="e">
        <f t="shared" si="39"/>
        <v>#REF!</v>
      </c>
      <c r="E75" s="195" t="e">
        <f t="shared" si="39"/>
        <v>#REF!</v>
      </c>
      <c r="F75" s="195" t="e">
        <f t="shared" si="39"/>
        <v>#REF!</v>
      </c>
      <c r="G75" s="195" t="e">
        <f t="shared" si="39"/>
        <v>#REF!</v>
      </c>
      <c r="H75" s="195" t="e">
        <f t="shared" si="39"/>
        <v>#REF!</v>
      </c>
      <c r="I75" s="195" t="e">
        <f t="shared" si="39"/>
        <v>#REF!</v>
      </c>
      <c r="J75" s="195" t="e">
        <f t="shared" si="39"/>
        <v>#REF!</v>
      </c>
      <c r="K75" s="195" t="e">
        <f t="shared" si="39"/>
        <v>#REF!</v>
      </c>
      <c r="L75" s="195" t="e">
        <f t="shared" si="39"/>
        <v>#REF!</v>
      </c>
      <c r="M75" s="195" t="e">
        <f t="shared" si="39"/>
        <v>#REF!</v>
      </c>
      <c r="N75" s="195" t="e">
        <f t="shared" si="39"/>
        <v>#REF!</v>
      </c>
      <c r="O75" s="196" t="e">
        <f>SUM(C75:N75)</f>
        <v>#REF!</v>
      </c>
      <c r="P75" s="2"/>
    </row>
    <row r="76" spans="1:16" ht="15.5" thickTop="1" thickBot="1" x14ac:dyDescent="0.4">
      <c r="A76" s="2"/>
      <c r="B76" s="155"/>
      <c r="C76" s="155"/>
      <c r="D76" s="155"/>
      <c r="E76" s="155"/>
      <c r="F76" s="155"/>
      <c r="G76" s="155"/>
      <c r="H76" s="155"/>
      <c r="I76" s="155"/>
      <c r="J76" s="155"/>
      <c r="K76" s="155"/>
      <c r="L76" s="155"/>
      <c r="M76" s="155"/>
      <c r="N76" s="155"/>
      <c r="O76" s="197"/>
      <c r="P76" s="2"/>
    </row>
    <row r="77" spans="1:16" ht="15" thickTop="1" x14ac:dyDescent="0.35">
      <c r="A77" s="2"/>
      <c r="B77" s="198" t="s">
        <v>104</v>
      </c>
      <c r="C77" s="199">
        <f>N69+1</f>
        <v>97</v>
      </c>
      <c r="D77" s="199">
        <f t="shared" ref="D77:N77" si="40">C77+1</f>
        <v>98</v>
      </c>
      <c r="E77" s="199">
        <f t="shared" si="40"/>
        <v>99</v>
      </c>
      <c r="F77" s="199">
        <f t="shared" si="40"/>
        <v>100</v>
      </c>
      <c r="G77" s="199">
        <f t="shared" si="40"/>
        <v>101</v>
      </c>
      <c r="H77" s="199">
        <f t="shared" si="40"/>
        <v>102</v>
      </c>
      <c r="I77" s="199">
        <f t="shared" si="40"/>
        <v>103</v>
      </c>
      <c r="J77" s="199">
        <f t="shared" si="40"/>
        <v>104</v>
      </c>
      <c r="K77" s="199">
        <f t="shared" si="40"/>
        <v>105</v>
      </c>
      <c r="L77" s="199">
        <f t="shared" si="40"/>
        <v>106</v>
      </c>
      <c r="M77" s="199">
        <f t="shared" si="40"/>
        <v>107</v>
      </c>
      <c r="N77" s="199">
        <f t="shared" si="40"/>
        <v>108</v>
      </c>
      <c r="O77" s="180" t="s">
        <v>93</v>
      </c>
      <c r="P77" s="2"/>
    </row>
    <row r="78" spans="1:16" x14ac:dyDescent="0.35">
      <c r="A78" s="2"/>
      <c r="B78" s="181"/>
      <c r="C78" s="182"/>
      <c r="D78" s="182"/>
      <c r="E78" s="182"/>
      <c r="F78" s="182"/>
      <c r="G78" s="182"/>
      <c r="H78" s="182"/>
      <c r="I78" s="182"/>
      <c r="J78" s="182"/>
      <c r="K78" s="182"/>
      <c r="L78" s="182"/>
      <c r="M78" s="182"/>
      <c r="N78" s="182"/>
      <c r="O78" s="183"/>
      <c r="P78" s="2"/>
    </row>
    <row r="79" spans="1:16" x14ac:dyDescent="0.35">
      <c r="A79" s="2"/>
      <c r="B79" s="184" t="s">
        <v>94</v>
      </c>
      <c r="C79" s="185" t="e">
        <f>N71-N74</f>
        <v>#REF!</v>
      </c>
      <c r="D79" s="186" t="e">
        <f t="shared" ref="D79:N79" si="41">C79-C82</f>
        <v>#REF!</v>
      </c>
      <c r="E79" s="186" t="e">
        <f t="shared" si="41"/>
        <v>#REF!</v>
      </c>
      <c r="F79" s="186" t="e">
        <f t="shared" si="41"/>
        <v>#REF!</v>
      </c>
      <c r="G79" s="186" t="e">
        <f t="shared" si="41"/>
        <v>#REF!</v>
      </c>
      <c r="H79" s="186" t="e">
        <f t="shared" si="41"/>
        <v>#REF!</v>
      </c>
      <c r="I79" s="186" t="e">
        <f t="shared" si="41"/>
        <v>#REF!</v>
      </c>
      <c r="J79" s="186" t="e">
        <f t="shared" si="41"/>
        <v>#REF!</v>
      </c>
      <c r="K79" s="186" t="e">
        <f t="shared" si="41"/>
        <v>#REF!</v>
      </c>
      <c r="L79" s="186" t="e">
        <f t="shared" si="41"/>
        <v>#REF!</v>
      </c>
      <c r="M79" s="186" t="e">
        <f t="shared" si="41"/>
        <v>#REF!</v>
      </c>
      <c r="N79" s="186" t="e">
        <f t="shared" si="41"/>
        <v>#REF!</v>
      </c>
      <c r="O79" s="187"/>
      <c r="P79" s="2"/>
    </row>
    <row r="80" spans="1:16" x14ac:dyDescent="0.35">
      <c r="A80" s="2"/>
      <c r="B80" s="188"/>
      <c r="C80" s="189"/>
      <c r="D80" s="189"/>
      <c r="E80" s="189"/>
      <c r="F80" s="189"/>
      <c r="G80" s="189"/>
      <c r="H80" s="189"/>
      <c r="I80" s="189"/>
      <c r="J80" s="189"/>
      <c r="K80" s="189"/>
      <c r="L80" s="189"/>
      <c r="M80" s="189"/>
      <c r="N80" s="189"/>
      <c r="O80" s="190"/>
      <c r="P80" s="2"/>
    </row>
    <row r="81" spans="1:18" x14ac:dyDescent="0.35">
      <c r="A81" s="2"/>
      <c r="B81" s="184" t="s">
        <v>95</v>
      </c>
      <c r="C81" s="186" t="e">
        <f t="shared" ref="C81:N81" si="42">IF(C79&lt;0.001,0,$C$8*C79)</f>
        <v>#REF!</v>
      </c>
      <c r="D81" s="186" t="e">
        <f t="shared" si="42"/>
        <v>#REF!</v>
      </c>
      <c r="E81" s="186" t="e">
        <f t="shared" si="42"/>
        <v>#REF!</v>
      </c>
      <c r="F81" s="186" t="e">
        <f t="shared" si="42"/>
        <v>#REF!</v>
      </c>
      <c r="G81" s="186" t="e">
        <f t="shared" si="42"/>
        <v>#REF!</v>
      </c>
      <c r="H81" s="186" t="e">
        <f t="shared" si="42"/>
        <v>#REF!</v>
      </c>
      <c r="I81" s="186" t="e">
        <f t="shared" si="42"/>
        <v>#REF!</v>
      </c>
      <c r="J81" s="186" t="e">
        <f t="shared" si="42"/>
        <v>#REF!</v>
      </c>
      <c r="K81" s="186" t="e">
        <f t="shared" si="42"/>
        <v>#REF!</v>
      </c>
      <c r="L81" s="186" t="e">
        <f t="shared" si="42"/>
        <v>#REF!</v>
      </c>
      <c r="M81" s="186" t="e">
        <f t="shared" si="42"/>
        <v>#REF!</v>
      </c>
      <c r="N81" s="186" t="e">
        <f t="shared" si="42"/>
        <v>#REF!</v>
      </c>
      <c r="O81" s="187" t="e">
        <f>SUM(C81:N81)</f>
        <v>#REF!</v>
      </c>
      <c r="P81" s="2"/>
    </row>
    <row r="82" spans="1:18" ht="15" thickBot="1" x14ac:dyDescent="0.4">
      <c r="A82" s="2"/>
      <c r="B82" s="184" t="s">
        <v>90</v>
      </c>
      <c r="C82" s="186" t="e">
        <f t="shared" ref="C82:N82" si="43">IF(C79&gt;=$C$9,$C$9,IF(C79&gt;=0.01,C79,0))</f>
        <v>#REF!</v>
      </c>
      <c r="D82" s="186" t="e">
        <f t="shared" si="43"/>
        <v>#REF!</v>
      </c>
      <c r="E82" s="186" t="e">
        <f t="shared" si="43"/>
        <v>#REF!</v>
      </c>
      <c r="F82" s="186" t="e">
        <f t="shared" si="43"/>
        <v>#REF!</v>
      </c>
      <c r="G82" s="186" t="e">
        <f t="shared" si="43"/>
        <v>#REF!</v>
      </c>
      <c r="H82" s="186" t="e">
        <f t="shared" si="43"/>
        <v>#REF!</v>
      </c>
      <c r="I82" s="186" t="e">
        <f t="shared" si="43"/>
        <v>#REF!</v>
      </c>
      <c r="J82" s="186" t="e">
        <f t="shared" si="43"/>
        <v>#REF!</v>
      </c>
      <c r="K82" s="186" t="e">
        <f t="shared" si="43"/>
        <v>#REF!</v>
      </c>
      <c r="L82" s="186" t="e">
        <f t="shared" si="43"/>
        <v>#REF!</v>
      </c>
      <c r="M82" s="186" t="e">
        <f t="shared" si="43"/>
        <v>#REF!</v>
      </c>
      <c r="N82" s="186" t="e">
        <f t="shared" si="43"/>
        <v>#REF!</v>
      </c>
      <c r="O82" s="187" t="e">
        <f>SUM(C82:N82)</f>
        <v>#REF!</v>
      </c>
      <c r="P82" s="2"/>
    </row>
    <row r="83" spans="1:18" ht="15.5" thickTop="1" thickBot="1" x14ac:dyDescent="0.4">
      <c r="A83" s="2"/>
      <c r="B83" s="194" t="s">
        <v>96</v>
      </c>
      <c r="C83" s="195" t="e">
        <f t="shared" ref="C83:N83" si="44">SUM(C81:C82)</f>
        <v>#REF!</v>
      </c>
      <c r="D83" s="195" t="e">
        <f t="shared" si="44"/>
        <v>#REF!</v>
      </c>
      <c r="E83" s="195" t="e">
        <f t="shared" si="44"/>
        <v>#REF!</v>
      </c>
      <c r="F83" s="195" t="e">
        <f t="shared" si="44"/>
        <v>#REF!</v>
      </c>
      <c r="G83" s="195" t="e">
        <f t="shared" si="44"/>
        <v>#REF!</v>
      </c>
      <c r="H83" s="195" t="e">
        <f t="shared" si="44"/>
        <v>#REF!</v>
      </c>
      <c r="I83" s="195" t="e">
        <f t="shared" si="44"/>
        <v>#REF!</v>
      </c>
      <c r="J83" s="195" t="e">
        <f t="shared" si="44"/>
        <v>#REF!</v>
      </c>
      <c r="K83" s="195" t="e">
        <f t="shared" si="44"/>
        <v>#REF!</v>
      </c>
      <c r="L83" s="195" t="e">
        <f t="shared" si="44"/>
        <v>#REF!</v>
      </c>
      <c r="M83" s="195" t="e">
        <f t="shared" si="44"/>
        <v>#REF!</v>
      </c>
      <c r="N83" s="195" t="e">
        <f t="shared" si="44"/>
        <v>#REF!</v>
      </c>
      <c r="O83" s="196" t="e">
        <f>SUM(C83:N83)</f>
        <v>#REF!</v>
      </c>
      <c r="P83" s="2"/>
    </row>
    <row r="84" spans="1:18" ht="15.5" thickTop="1" thickBot="1" x14ac:dyDescent="0.4">
      <c r="A84" s="2"/>
      <c r="B84" s="155"/>
      <c r="C84" s="155"/>
      <c r="D84" s="155"/>
      <c r="E84" s="155"/>
      <c r="F84" s="155"/>
      <c r="G84" s="155"/>
      <c r="H84" s="155"/>
      <c r="I84" s="155"/>
      <c r="J84" s="155"/>
      <c r="K84" s="155"/>
      <c r="L84" s="155"/>
      <c r="M84" s="155"/>
      <c r="N84" s="155"/>
      <c r="O84" s="197"/>
      <c r="P84" s="2"/>
    </row>
    <row r="85" spans="1:18" ht="15" thickTop="1" x14ac:dyDescent="0.35">
      <c r="A85" s="2"/>
      <c r="B85" s="198" t="s">
        <v>105</v>
      </c>
      <c r="C85" s="199">
        <f>N77+1</f>
        <v>109</v>
      </c>
      <c r="D85" s="199">
        <f t="shared" ref="D85:N85" si="45">C85+1</f>
        <v>110</v>
      </c>
      <c r="E85" s="199">
        <f t="shared" si="45"/>
        <v>111</v>
      </c>
      <c r="F85" s="199">
        <f t="shared" si="45"/>
        <v>112</v>
      </c>
      <c r="G85" s="199">
        <f t="shared" si="45"/>
        <v>113</v>
      </c>
      <c r="H85" s="199">
        <f t="shared" si="45"/>
        <v>114</v>
      </c>
      <c r="I85" s="199">
        <f t="shared" si="45"/>
        <v>115</v>
      </c>
      <c r="J85" s="199">
        <f t="shared" si="45"/>
        <v>116</v>
      </c>
      <c r="K85" s="199">
        <f t="shared" si="45"/>
        <v>117</v>
      </c>
      <c r="L85" s="199">
        <f t="shared" si="45"/>
        <v>118</v>
      </c>
      <c r="M85" s="199">
        <f t="shared" si="45"/>
        <v>119</v>
      </c>
      <c r="N85" s="199">
        <f t="shared" si="45"/>
        <v>120</v>
      </c>
      <c r="O85" s="180" t="s">
        <v>93</v>
      </c>
      <c r="P85" s="2"/>
    </row>
    <row r="86" spans="1:18" x14ac:dyDescent="0.35">
      <c r="A86" s="2"/>
      <c r="B86" s="181"/>
      <c r="C86" s="182"/>
      <c r="D86" s="182"/>
      <c r="E86" s="182"/>
      <c r="F86" s="182"/>
      <c r="G86" s="182"/>
      <c r="H86" s="182"/>
      <c r="I86" s="182"/>
      <c r="J86" s="182"/>
      <c r="K86" s="182"/>
      <c r="L86" s="182"/>
      <c r="M86" s="182"/>
      <c r="N86" s="182"/>
      <c r="O86" s="183"/>
      <c r="P86" s="2"/>
    </row>
    <row r="87" spans="1:18" x14ac:dyDescent="0.35">
      <c r="A87" s="2"/>
      <c r="B87" s="184" t="s">
        <v>94</v>
      </c>
      <c r="C87" s="185" t="e">
        <f>N79-N82</f>
        <v>#REF!</v>
      </c>
      <c r="D87" s="186" t="e">
        <f t="shared" ref="D87:N87" si="46">C87-C90</f>
        <v>#REF!</v>
      </c>
      <c r="E87" s="186" t="e">
        <f t="shared" si="46"/>
        <v>#REF!</v>
      </c>
      <c r="F87" s="186" t="e">
        <f t="shared" si="46"/>
        <v>#REF!</v>
      </c>
      <c r="G87" s="186" t="e">
        <f t="shared" si="46"/>
        <v>#REF!</v>
      </c>
      <c r="H87" s="186" t="e">
        <f t="shared" si="46"/>
        <v>#REF!</v>
      </c>
      <c r="I87" s="186" t="e">
        <f t="shared" si="46"/>
        <v>#REF!</v>
      </c>
      <c r="J87" s="186" t="e">
        <f t="shared" si="46"/>
        <v>#REF!</v>
      </c>
      <c r="K87" s="186" t="e">
        <f t="shared" si="46"/>
        <v>#REF!</v>
      </c>
      <c r="L87" s="186" t="e">
        <f t="shared" si="46"/>
        <v>#REF!</v>
      </c>
      <c r="M87" s="186" t="e">
        <f t="shared" si="46"/>
        <v>#REF!</v>
      </c>
      <c r="N87" s="186" t="e">
        <f t="shared" si="46"/>
        <v>#REF!</v>
      </c>
      <c r="O87" s="187"/>
      <c r="P87" s="2"/>
    </row>
    <row r="88" spans="1:18" x14ac:dyDescent="0.35">
      <c r="A88" s="2"/>
      <c r="B88" s="188"/>
      <c r="C88" s="189"/>
      <c r="D88" s="189"/>
      <c r="E88" s="189"/>
      <c r="F88" s="189"/>
      <c r="G88" s="189"/>
      <c r="H88" s="189"/>
      <c r="I88" s="189"/>
      <c r="J88" s="189"/>
      <c r="K88" s="189"/>
      <c r="L88" s="189"/>
      <c r="M88" s="189"/>
      <c r="N88" s="189"/>
      <c r="O88" s="190"/>
      <c r="P88" s="2"/>
    </row>
    <row r="89" spans="1:18" x14ac:dyDescent="0.35">
      <c r="A89" s="2"/>
      <c r="B89" s="184" t="s">
        <v>95</v>
      </c>
      <c r="C89" s="186" t="e">
        <f t="shared" ref="C89:N89" si="47">IF(C87&lt;0.001,0,$C$8*C87)</f>
        <v>#REF!</v>
      </c>
      <c r="D89" s="186" t="e">
        <f t="shared" si="47"/>
        <v>#REF!</v>
      </c>
      <c r="E89" s="186" t="e">
        <f t="shared" si="47"/>
        <v>#REF!</v>
      </c>
      <c r="F89" s="186" t="e">
        <f t="shared" si="47"/>
        <v>#REF!</v>
      </c>
      <c r="G89" s="186" t="e">
        <f t="shared" si="47"/>
        <v>#REF!</v>
      </c>
      <c r="H89" s="186" t="e">
        <f t="shared" si="47"/>
        <v>#REF!</v>
      </c>
      <c r="I89" s="186" t="e">
        <f t="shared" si="47"/>
        <v>#REF!</v>
      </c>
      <c r="J89" s="186" t="e">
        <f t="shared" si="47"/>
        <v>#REF!</v>
      </c>
      <c r="K89" s="186" t="e">
        <f t="shared" si="47"/>
        <v>#REF!</v>
      </c>
      <c r="L89" s="186" t="e">
        <f t="shared" si="47"/>
        <v>#REF!</v>
      </c>
      <c r="M89" s="186" t="e">
        <f t="shared" si="47"/>
        <v>#REF!</v>
      </c>
      <c r="N89" s="186" t="e">
        <f t="shared" si="47"/>
        <v>#REF!</v>
      </c>
      <c r="O89" s="187" t="e">
        <f>SUM(C89:N89)</f>
        <v>#REF!</v>
      </c>
      <c r="P89" s="2"/>
    </row>
    <row r="90" spans="1:18" ht="15" thickBot="1" x14ac:dyDescent="0.4">
      <c r="A90" s="2"/>
      <c r="B90" s="184" t="s">
        <v>90</v>
      </c>
      <c r="C90" s="186" t="e">
        <f t="shared" ref="C90:N90" si="48">IF(C87&gt;=$C$9,$C$9,IF(C87&gt;=0.01,C87,0))</f>
        <v>#REF!</v>
      </c>
      <c r="D90" s="186" t="e">
        <f t="shared" si="48"/>
        <v>#REF!</v>
      </c>
      <c r="E90" s="186" t="e">
        <f t="shared" si="48"/>
        <v>#REF!</v>
      </c>
      <c r="F90" s="186" t="e">
        <f t="shared" si="48"/>
        <v>#REF!</v>
      </c>
      <c r="G90" s="186" t="e">
        <f t="shared" si="48"/>
        <v>#REF!</v>
      </c>
      <c r="H90" s="186" t="e">
        <f t="shared" si="48"/>
        <v>#REF!</v>
      </c>
      <c r="I90" s="186" t="e">
        <f t="shared" si="48"/>
        <v>#REF!</v>
      </c>
      <c r="J90" s="186" t="e">
        <f t="shared" si="48"/>
        <v>#REF!</v>
      </c>
      <c r="K90" s="186" t="e">
        <f t="shared" si="48"/>
        <v>#REF!</v>
      </c>
      <c r="L90" s="186" t="e">
        <f t="shared" si="48"/>
        <v>#REF!</v>
      </c>
      <c r="M90" s="186" t="e">
        <f t="shared" si="48"/>
        <v>#REF!</v>
      </c>
      <c r="N90" s="186" t="e">
        <f t="shared" si="48"/>
        <v>#REF!</v>
      </c>
      <c r="O90" s="187" t="e">
        <f>SUM(C90:N90)</f>
        <v>#REF!</v>
      </c>
      <c r="P90" s="2"/>
    </row>
    <row r="91" spans="1:18" ht="15.5" thickTop="1" thickBot="1" x14ac:dyDescent="0.4">
      <c r="A91" s="2"/>
      <c r="B91" s="194" t="s">
        <v>96</v>
      </c>
      <c r="C91" s="195" t="e">
        <f t="shared" ref="C91:N91" si="49">SUM(C89:C90)</f>
        <v>#REF!</v>
      </c>
      <c r="D91" s="195" t="e">
        <f t="shared" si="49"/>
        <v>#REF!</v>
      </c>
      <c r="E91" s="195" t="e">
        <f t="shared" si="49"/>
        <v>#REF!</v>
      </c>
      <c r="F91" s="195" t="e">
        <f t="shared" si="49"/>
        <v>#REF!</v>
      </c>
      <c r="G91" s="195" t="e">
        <f t="shared" si="49"/>
        <v>#REF!</v>
      </c>
      <c r="H91" s="195" t="e">
        <f t="shared" si="49"/>
        <v>#REF!</v>
      </c>
      <c r="I91" s="195" t="e">
        <f t="shared" si="49"/>
        <v>#REF!</v>
      </c>
      <c r="J91" s="195" t="e">
        <f t="shared" si="49"/>
        <v>#REF!</v>
      </c>
      <c r="K91" s="195" t="e">
        <f t="shared" si="49"/>
        <v>#REF!</v>
      </c>
      <c r="L91" s="195" t="e">
        <f t="shared" si="49"/>
        <v>#REF!</v>
      </c>
      <c r="M91" s="195" t="e">
        <f t="shared" si="49"/>
        <v>#REF!</v>
      </c>
      <c r="N91" s="195" t="e">
        <f t="shared" si="49"/>
        <v>#REF!</v>
      </c>
      <c r="O91" s="196" t="e">
        <f>SUM(C91:N91)</f>
        <v>#REF!</v>
      </c>
      <c r="P91" s="2"/>
    </row>
    <row r="92" spans="1:18" ht="15" thickTop="1" x14ac:dyDescent="0.35">
      <c r="A92" s="2"/>
      <c r="B92" s="155"/>
      <c r="C92" s="155"/>
      <c r="D92" s="155"/>
      <c r="E92" s="155"/>
      <c r="F92" s="155"/>
      <c r="G92" s="155"/>
      <c r="H92" s="155"/>
      <c r="I92" s="155"/>
      <c r="J92" s="155"/>
      <c r="K92" s="155"/>
      <c r="L92" s="155"/>
      <c r="M92" s="155"/>
      <c r="N92" s="155"/>
      <c r="O92" s="155"/>
      <c r="P92" s="2"/>
      <c r="Q92" s="155"/>
      <c r="R92" s="155"/>
    </row>
    <row r="93" spans="1:18" x14ac:dyDescent="0.35">
      <c r="P93" s="4"/>
    </row>
  </sheetData>
  <pageMargins left="0.7" right="0.7" top="0.75" bottom="0.75" header="0.3" footer="0.3"/>
  <ignoredErrors>
    <ignoredError sqref="J7"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I101"/>
  <sheetViews>
    <sheetView workbookViewId="0"/>
  </sheetViews>
  <sheetFormatPr defaultColWidth="9.08984375" defaultRowHeight="14.5" x14ac:dyDescent="0.35"/>
  <cols>
    <col min="1" max="1" width="114.54296875" style="212" customWidth="1"/>
    <col min="2" max="35" width="9.08984375" style="212"/>
    <col min="36" max="16384" width="9.08984375" style="204"/>
  </cols>
  <sheetData>
    <row r="1" spans="1:26" s="204" customFormat="1" ht="15.5" x14ac:dyDescent="0.35">
      <c r="A1" s="236" t="s">
        <v>130</v>
      </c>
      <c r="B1" s="203"/>
      <c r="C1" s="203"/>
      <c r="D1" s="203"/>
      <c r="E1" s="203"/>
      <c r="F1" s="203"/>
      <c r="G1" s="203"/>
      <c r="H1" s="203"/>
      <c r="I1" s="203"/>
      <c r="J1" s="203"/>
      <c r="K1" s="203"/>
      <c r="L1" s="203"/>
      <c r="M1" s="203"/>
      <c r="N1" s="203"/>
      <c r="O1" s="203"/>
      <c r="P1" s="203"/>
      <c r="Q1" s="203"/>
      <c r="R1" s="203"/>
      <c r="S1" s="203"/>
      <c r="T1" s="203"/>
      <c r="U1" s="203"/>
      <c r="V1" s="203"/>
      <c r="W1" s="203"/>
      <c r="X1" s="203"/>
      <c r="Y1" s="203"/>
      <c r="Z1" s="203"/>
    </row>
    <row r="2" spans="1:26" s="204" customFormat="1" x14ac:dyDescent="0.35">
      <c r="A2" s="44"/>
      <c r="B2" s="203"/>
      <c r="C2" s="203"/>
      <c r="D2" s="203"/>
      <c r="E2" s="203"/>
      <c r="F2" s="203"/>
      <c r="G2" s="203"/>
      <c r="H2" s="203"/>
      <c r="I2" s="203"/>
      <c r="J2" s="203"/>
      <c r="K2" s="203"/>
      <c r="L2" s="203"/>
      <c r="M2" s="203"/>
      <c r="N2" s="203"/>
      <c r="O2" s="203"/>
      <c r="P2" s="203"/>
      <c r="Q2" s="203"/>
      <c r="R2" s="203"/>
      <c r="S2" s="203"/>
      <c r="T2" s="203"/>
      <c r="U2" s="203"/>
      <c r="V2" s="203"/>
      <c r="W2" s="203"/>
      <c r="X2" s="203"/>
      <c r="Y2" s="203"/>
      <c r="Z2" s="203"/>
    </row>
    <row r="3" spans="1:26" s="204" customFormat="1" x14ac:dyDescent="0.35">
      <c r="A3" s="205" t="s">
        <v>106</v>
      </c>
      <c r="B3" s="203"/>
      <c r="C3" s="203"/>
      <c r="D3" s="203"/>
      <c r="E3" s="203"/>
      <c r="F3" s="203"/>
      <c r="G3" s="203"/>
      <c r="H3" s="203"/>
      <c r="I3" s="203"/>
      <c r="J3" s="203"/>
      <c r="K3" s="203"/>
      <c r="L3" s="203"/>
      <c r="M3" s="203"/>
      <c r="N3" s="203"/>
      <c r="O3" s="203"/>
      <c r="P3" s="203"/>
      <c r="Q3" s="203"/>
      <c r="R3" s="203"/>
      <c r="S3" s="203"/>
      <c r="T3" s="203"/>
      <c r="U3" s="203"/>
      <c r="V3" s="203"/>
      <c r="W3" s="203"/>
      <c r="X3" s="203"/>
      <c r="Y3" s="203"/>
      <c r="Z3" s="203"/>
    </row>
    <row r="4" spans="1:26" s="204" customFormat="1" ht="29" x14ac:dyDescent="0.35">
      <c r="A4" s="206" t="s">
        <v>107</v>
      </c>
      <c r="B4" s="203"/>
      <c r="C4" s="203"/>
      <c r="D4" s="203"/>
      <c r="E4" s="203"/>
      <c r="F4" s="203"/>
      <c r="G4" s="203"/>
      <c r="H4" s="203"/>
      <c r="I4" s="203"/>
      <c r="J4" s="203"/>
      <c r="K4" s="203"/>
      <c r="L4" s="203"/>
      <c r="M4" s="203"/>
      <c r="N4" s="203"/>
      <c r="O4" s="203"/>
      <c r="P4" s="203"/>
      <c r="Q4" s="203"/>
      <c r="R4" s="203"/>
      <c r="S4" s="203"/>
      <c r="T4" s="203"/>
      <c r="U4" s="203"/>
      <c r="V4" s="203"/>
      <c r="W4" s="203"/>
      <c r="X4" s="203"/>
      <c r="Y4" s="203"/>
      <c r="Z4" s="203"/>
    </row>
    <row r="5" spans="1:26" s="204" customFormat="1" x14ac:dyDescent="0.35">
      <c r="A5" s="207" t="s">
        <v>108</v>
      </c>
      <c r="B5" s="203"/>
      <c r="C5" s="203"/>
      <c r="D5" s="203"/>
      <c r="E5" s="203"/>
      <c r="F5" s="203"/>
      <c r="G5" s="203"/>
      <c r="H5" s="203"/>
      <c r="I5" s="203"/>
      <c r="J5" s="203"/>
      <c r="K5" s="203"/>
      <c r="L5" s="203"/>
      <c r="M5" s="203"/>
      <c r="N5" s="203"/>
      <c r="O5" s="203"/>
      <c r="P5" s="203"/>
      <c r="Q5" s="203"/>
      <c r="R5" s="203"/>
      <c r="S5" s="203"/>
      <c r="T5" s="203"/>
      <c r="U5" s="203"/>
      <c r="V5" s="203"/>
      <c r="W5" s="203"/>
      <c r="X5" s="203"/>
      <c r="Y5" s="203"/>
      <c r="Z5" s="203"/>
    </row>
    <row r="6" spans="1:26" s="204" customFormat="1" x14ac:dyDescent="0.35">
      <c r="A6" s="207" t="s">
        <v>109</v>
      </c>
      <c r="B6" s="203"/>
      <c r="C6" s="203"/>
      <c r="D6" s="203"/>
      <c r="E6" s="203"/>
      <c r="F6" s="203"/>
      <c r="G6" s="203"/>
      <c r="H6" s="203"/>
      <c r="I6" s="203"/>
      <c r="J6" s="203"/>
      <c r="K6" s="203"/>
      <c r="L6" s="203"/>
      <c r="M6" s="203"/>
      <c r="N6" s="203"/>
      <c r="O6" s="203"/>
      <c r="P6" s="203"/>
      <c r="Q6" s="203"/>
      <c r="R6" s="203"/>
      <c r="S6" s="203"/>
      <c r="T6" s="203"/>
      <c r="U6" s="203"/>
      <c r="V6" s="203"/>
      <c r="W6" s="203"/>
      <c r="X6" s="203"/>
      <c r="Y6" s="203"/>
      <c r="Z6" s="203"/>
    </row>
    <row r="7" spans="1:26" s="204" customFormat="1" x14ac:dyDescent="0.35">
      <c r="A7" s="207" t="s">
        <v>110</v>
      </c>
      <c r="B7" s="203"/>
      <c r="C7" s="203"/>
      <c r="D7" s="203"/>
      <c r="E7" s="203"/>
      <c r="F7" s="203"/>
      <c r="G7" s="203"/>
      <c r="H7" s="203"/>
      <c r="I7" s="203"/>
      <c r="J7" s="203"/>
      <c r="K7" s="203"/>
      <c r="L7" s="203"/>
      <c r="M7" s="203"/>
      <c r="N7" s="203"/>
      <c r="O7" s="203"/>
      <c r="P7" s="203"/>
      <c r="Q7" s="203"/>
      <c r="R7" s="203"/>
      <c r="S7" s="203"/>
      <c r="T7" s="203"/>
      <c r="U7" s="203"/>
      <c r="V7" s="203"/>
      <c r="W7" s="203"/>
      <c r="X7" s="203"/>
      <c r="Y7" s="203"/>
      <c r="Z7" s="203"/>
    </row>
    <row r="8" spans="1:26" s="204" customFormat="1" x14ac:dyDescent="0.35">
      <c r="A8" s="207" t="s">
        <v>111</v>
      </c>
      <c r="B8" s="203"/>
      <c r="C8" s="203"/>
      <c r="D8" s="203"/>
      <c r="E8" s="203"/>
      <c r="F8" s="203"/>
      <c r="G8" s="203"/>
      <c r="H8" s="203"/>
      <c r="I8" s="203"/>
      <c r="J8" s="203"/>
      <c r="K8" s="203"/>
      <c r="L8" s="203"/>
      <c r="M8" s="203"/>
      <c r="N8" s="203"/>
      <c r="O8" s="203"/>
      <c r="P8" s="203"/>
      <c r="Q8" s="203"/>
      <c r="R8" s="203"/>
      <c r="S8" s="203"/>
      <c r="T8" s="203"/>
      <c r="U8" s="203"/>
      <c r="V8" s="203"/>
      <c r="W8" s="203"/>
      <c r="X8" s="203"/>
      <c r="Y8" s="203"/>
      <c r="Z8" s="203"/>
    </row>
    <row r="9" spans="1:26" s="204" customFormat="1" x14ac:dyDescent="0.35">
      <c r="A9" s="207" t="s">
        <v>112</v>
      </c>
      <c r="B9" s="203"/>
      <c r="C9" s="203"/>
      <c r="D9" s="203"/>
      <c r="E9" s="203"/>
      <c r="F9" s="203"/>
      <c r="G9" s="203"/>
      <c r="H9" s="203"/>
      <c r="I9" s="203"/>
      <c r="J9" s="203"/>
      <c r="K9" s="203"/>
      <c r="L9" s="203"/>
      <c r="M9" s="203"/>
      <c r="N9" s="203"/>
      <c r="O9" s="203"/>
      <c r="P9" s="203"/>
      <c r="Q9" s="203"/>
      <c r="R9" s="203"/>
      <c r="S9" s="203"/>
      <c r="T9" s="203"/>
      <c r="U9" s="203"/>
      <c r="V9" s="203"/>
      <c r="W9" s="203"/>
      <c r="X9" s="203"/>
      <c r="Y9" s="203"/>
      <c r="Z9" s="203"/>
    </row>
    <row r="10" spans="1:26" s="204" customFormat="1" x14ac:dyDescent="0.35">
      <c r="A10" s="207" t="s">
        <v>113</v>
      </c>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row>
    <row r="11" spans="1:26" s="204" customFormat="1" x14ac:dyDescent="0.35">
      <c r="A11" s="207" t="s">
        <v>114</v>
      </c>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row>
    <row r="12" spans="1:26" s="204" customFormat="1" x14ac:dyDescent="0.35">
      <c r="A12" s="208"/>
      <c r="B12" s="203"/>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row>
    <row r="13" spans="1:26" s="204" customFormat="1" x14ac:dyDescent="0.35">
      <c r="A13" s="209" t="s">
        <v>115</v>
      </c>
      <c r="B13" s="203"/>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03"/>
    </row>
    <row r="14" spans="1:26" s="204" customFormat="1" ht="72.5" x14ac:dyDescent="0.35">
      <c r="A14" s="206" t="s">
        <v>116</v>
      </c>
      <c r="B14" s="203"/>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03"/>
    </row>
    <row r="15" spans="1:26" s="204" customFormat="1" x14ac:dyDescent="0.35">
      <c r="A15" s="208"/>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row>
    <row r="16" spans="1:26" s="204" customFormat="1" x14ac:dyDescent="0.35">
      <c r="A16" s="209" t="s">
        <v>117</v>
      </c>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row>
    <row r="17" spans="1:26" s="204" customFormat="1" ht="29" x14ac:dyDescent="0.35">
      <c r="A17" s="206" t="s">
        <v>118</v>
      </c>
      <c r="B17" s="203"/>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row>
    <row r="18" spans="1:26" s="204" customFormat="1" x14ac:dyDescent="0.35">
      <c r="A18" s="208"/>
      <c r="B18" s="203"/>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03"/>
    </row>
    <row r="19" spans="1:26" s="204" customFormat="1" x14ac:dyDescent="0.35">
      <c r="A19" s="205" t="s">
        <v>11</v>
      </c>
      <c r="B19" s="203"/>
      <c r="C19" s="203"/>
      <c r="D19" s="203"/>
      <c r="E19" s="203"/>
      <c r="F19" s="203"/>
      <c r="G19" s="203"/>
      <c r="H19" s="203"/>
      <c r="I19" s="203"/>
      <c r="J19" s="203"/>
      <c r="K19" s="203"/>
      <c r="L19" s="203"/>
      <c r="M19" s="203"/>
      <c r="N19" s="203"/>
      <c r="O19" s="203"/>
      <c r="P19" s="203"/>
      <c r="Q19" s="203"/>
      <c r="R19" s="203"/>
      <c r="S19" s="203"/>
      <c r="T19" s="203"/>
      <c r="U19" s="203"/>
      <c r="V19" s="203"/>
      <c r="W19" s="203"/>
      <c r="X19" s="203"/>
      <c r="Y19" s="203"/>
      <c r="Z19" s="203"/>
    </row>
    <row r="20" spans="1:26" s="204" customFormat="1" ht="58" x14ac:dyDescent="0.35">
      <c r="A20" s="206" t="s">
        <v>119</v>
      </c>
      <c r="B20" s="203"/>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row>
    <row r="21" spans="1:26" s="204" customFormat="1" x14ac:dyDescent="0.35">
      <c r="A21" s="208"/>
      <c r="B21" s="203"/>
      <c r="C21" s="203"/>
      <c r="D21" s="203"/>
      <c r="E21" s="203"/>
      <c r="F21" s="203"/>
      <c r="G21" s="203"/>
      <c r="H21" s="203"/>
      <c r="I21" s="203"/>
      <c r="J21" s="203"/>
      <c r="K21" s="203"/>
      <c r="L21" s="203"/>
      <c r="M21" s="203"/>
      <c r="N21" s="203"/>
      <c r="O21" s="203"/>
      <c r="P21" s="203"/>
      <c r="Q21" s="203"/>
      <c r="R21" s="203"/>
      <c r="S21" s="203"/>
      <c r="T21" s="203"/>
      <c r="U21" s="203"/>
      <c r="V21" s="203"/>
      <c r="W21" s="203"/>
      <c r="X21" s="203"/>
      <c r="Y21" s="203"/>
      <c r="Z21" s="203"/>
    </row>
    <row r="22" spans="1:26" s="204" customFormat="1" x14ac:dyDescent="0.35">
      <c r="A22" s="205" t="s">
        <v>12</v>
      </c>
      <c r="B22" s="203"/>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row>
    <row r="23" spans="1:26" s="204" customFormat="1" ht="29" x14ac:dyDescent="0.35">
      <c r="A23" s="206" t="s">
        <v>120</v>
      </c>
      <c r="B23" s="203"/>
      <c r="C23" s="203"/>
      <c r="D23" s="203"/>
      <c r="E23" s="203"/>
      <c r="F23" s="203"/>
      <c r="G23" s="203"/>
      <c r="H23" s="203"/>
      <c r="I23" s="203"/>
      <c r="J23" s="203"/>
      <c r="K23" s="203"/>
      <c r="L23" s="203"/>
      <c r="M23" s="203"/>
      <c r="N23" s="203"/>
      <c r="O23" s="203"/>
      <c r="P23" s="203"/>
      <c r="Q23" s="203"/>
      <c r="R23" s="203"/>
      <c r="S23" s="203"/>
      <c r="T23" s="203"/>
      <c r="U23" s="203"/>
      <c r="V23" s="203"/>
      <c r="W23" s="203"/>
      <c r="X23" s="203"/>
      <c r="Y23" s="203"/>
      <c r="Z23" s="203"/>
    </row>
    <row r="24" spans="1:26" s="204" customFormat="1" x14ac:dyDescent="0.35">
      <c r="A24" s="210"/>
      <c r="B24" s="203"/>
      <c r="C24" s="203"/>
      <c r="D24" s="203"/>
      <c r="E24" s="203"/>
      <c r="F24" s="203"/>
      <c r="G24" s="203"/>
      <c r="H24" s="203"/>
      <c r="I24" s="203"/>
      <c r="J24" s="203"/>
      <c r="K24" s="203"/>
      <c r="L24" s="203"/>
      <c r="M24" s="203"/>
      <c r="N24" s="203"/>
      <c r="O24" s="203"/>
      <c r="P24" s="203"/>
      <c r="Q24" s="203"/>
      <c r="R24" s="203"/>
      <c r="S24" s="203"/>
      <c r="T24" s="203"/>
      <c r="U24" s="203"/>
      <c r="V24" s="203"/>
      <c r="W24" s="203"/>
      <c r="X24" s="203"/>
      <c r="Y24" s="203"/>
      <c r="Z24" s="203"/>
    </row>
    <row r="25" spans="1:26" s="204" customFormat="1" x14ac:dyDescent="0.35">
      <c r="A25" s="205" t="s">
        <v>121</v>
      </c>
      <c r="B25" s="203"/>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row>
    <row r="26" spans="1:26" s="204" customFormat="1" ht="58" x14ac:dyDescent="0.35">
      <c r="A26" s="206" t="s">
        <v>122</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row>
    <row r="27" spans="1:26" s="204" customFormat="1" x14ac:dyDescent="0.35">
      <c r="A27" s="209" t="s">
        <v>123</v>
      </c>
      <c r="B27" s="203"/>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row>
    <row r="28" spans="1:26" s="204" customFormat="1" ht="72.5" x14ac:dyDescent="0.35">
      <c r="A28" s="206" t="s">
        <v>124</v>
      </c>
      <c r="B28" s="203"/>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row>
    <row r="29" spans="1:26" s="204" customFormat="1" x14ac:dyDescent="0.35">
      <c r="A29" s="208"/>
      <c r="B29" s="203"/>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row>
    <row r="30" spans="1:26" s="204" customFormat="1" x14ac:dyDescent="0.35">
      <c r="A30" s="205" t="s">
        <v>125</v>
      </c>
      <c r="B30" s="203"/>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row>
    <row r="31" spans="1:26" s="204" customFormat="1" ht="58.5" thickBot="1" x14ac:dyDescent="0.4">
      <c r="A31" s="211" t="s">
        <v>126</v>
      </c>
      <c r="B31" s="203"/>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row>
    <row r="32" spans="1:26" s="204" customFormat="1" ht="15" thickTop="1" x14ac:dyDescent="0.35">
      <c r="A32" s="203"/>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row>
    <row r="33" spans="1:26" s="204" customFormat="1" x14ac:dyDescent="0.35">
      <c r="A33" s="203"/>
      <c r="B33" s="20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row>
    <row r="34" spans="1:26" s="204" customFormat="1" x14ac:dyDescent="0.35">
      <c r="A34" s="203"/>
      <c r="B34" s="203"/>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row>
    <row r="35" spans="1:26" s="204" customFormat="1" x14ac:dyDescent="0.35">
      <c r="A35" s="203"/>
      <c r="B35" s="203"/>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row>
    <row r="36" spans="1:26" s="204" customFormat="1" x14ac:dyDescent="0.35">
      <c r="A36" s="203"/>
      <c r="B36" s="203"/>
      <c r="C36" s="203"/>
      <c r="D36" s="203"/>
      <c r="E36" s="203"/>
      <c r="F36" s="203"/>
      <c r="G36" s="203"/>
      <c r="H36" s="203"/>
      <c r="I36" s="203"/>
      <c r="J36" s="203"/>
      <c r="K36" s="203"/>
      <c r="L36" s="203"/>
      <c r="M36" s="203"/>
      <c r="N36" s="203"/>
      <c r="O36" s="203"/>
      <c r="P36" s="203"/>
      <c r="Q36" s="203"/>
      <c r="R36" s="203"/>
      <c r="S36" s="203"/>
      <c r="T36" s="203"/>
      <c r="U36" s="203"/>
      <c r="V36" s="203"/>
      <c r="W36" s="203"/>
      <c r="X36" s="203"/>
      <c r="Y36" s="203"/>
      <c r="Z36" s="203"/>
    </row>
    <row r="37" spans="1:26" s="204" customFormat="1" x14ac:dyDescent="0.35">
      <c r="A37" s="203"/>
      <c r="B37" s="203"/>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row>
    <row r="38" spans="1:26" s="204" customFormat="1" x14ac:dyDescent="0.35">
      <c r="A38" s="203"/>
      <c r="B38" s="203"/>
      <c r="C38" s="203"/>
      <c r="D38" s="203"/>
      <c r="E38" s="203"/>
      <c r="F38" s="203"/>
      <c r="G38" s="203"/>
      <c r="H38" s="203"/>
      <c r="I38" s="203"/>
      <c r="J38" s="203"/>
      <c r="K38" s="203"/>
      <c r="L38" s="203"/>
      <c r="M38" s="203"/>
      <c r="N38" s="203"/>
      <c r="O38" s="203"/>
      <c r="P38" s="203"/>
      <c r="Q38" s="203"/>
      <c r="R38" s="203"/>
      <c r="S38" s="203"/>
      <c r="T38" s="203"/>
      <c r="U38" s="203"/>
      <c r="V38" s="203"/>
      <c r="W38" s="203"/>
      <c r="X38" s="203"/>
      <c r="Y38" s="203"/>
      <c r="Z38" s="203"/>
    </row>
    <row r="39" spans="1:26" s="204" customFormat="1" x14ac:dyDescent="0.35">
      <c r="A39" s="203"/>
      <c r="B39" s="203"/>
      <c r="C39" s="203"/>
      <c r="D39" s="203"/>
      <c r="E39" s="203"/>
      <c r="F39" s="203"/>
      <c r="G39" s="203"/>
      <c r="H39" s="203"/>
      <c r="I39" s="203"/>
      <c r="J39" s="203"/>
      <c r="K39" s="203"/>
      <c r="L39" s="203"/>
      <c r="M39" s="203"/>
      <c r="N39" s="203"/>
      <c r="O39" s="203"/>
      <c r="P39" s="203"/>
      <c r="Q39" s="203"/>
      <c r="R39" s="203"/>
      <c r="S39" s="203"/>
      <c r="T39" s="203"/>
      <c r="U39" s="203"/>
      <c r="V39" s="203"/>
      <c r="W39" s="203"/>
      <c r="X39" s="203"/>
      <c r="Y39" s="203"/>
      <c r="Z39" s="203"/>
    </row>
    <row r="40" spans="1:26" s="204" customFormat="1" x14ac:dyDescent="0.35">
      <c r="A40" s="203"/>
      <c r="B40" s="203"/>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row>
    <row r="41" spans="1:26" s="204" customFormat="1" x14ac:dyDescent="0.35">
      <c r="A41" s="203"/>
      <c r="B41" s="203"/>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row>
    <row r="42" spans="1:26" s="204" customFormat="1" x14ac:dyDescent="0.35">
      <c r="A42" s="203"/>
      <c r="B42" s="203"/>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row>
    <row r="43" spans="1:26" s="204" customFormat="1" x14ac:dyDescent="0.35">
      <c r="A43" s="203"/>
      <c r="B43" s="203"/>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3"/>
    </row>
    <row r="44" spans="1:26" s="204" customFormat="1" x14ac:dyDescent="0.35">
      <c r="A44" s="203"/>
      <c r="B44" s="203"/>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row>
    <row r="45" spans="1:26" s="204" customFormat="1" x14ac:dyDescent="0.35">
      <c r="A45" s="203"/>
      <c r="B45" s="203"/>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row>
    <row r="46" spans="1:26" s="204" customFormat="1" x14ac:dyDescent="0.35">
      <c r="A46" s="203"/>
      <c r="B46" s="203"/>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3"/>
    </row>
    <row r="47" spans="1:26" s="204" customFormat="1" x14ac:dyDescent="0.35">
      <c r="A47" s="203"/>
      <c r="B47" s="203"/>
      <c r="C47" s="203"/>
      <c r="D47" s="203"/>
      <c r="E47" s="203"/>
      <c r="F47" s="203"/>
      <c r="G47" s="203"/>
      <c r="H47" s="203"/>
      <c r="I47" s="203"/>
      <c r="J47" s="203"/>
      <c r="K47" s="203"/>
      <c r="L47" s="203"/>
      <c r="M47" s="203"/>
      <c r="N47" s="203"/>
      <c r="O47" s="203"/>
      <c r="P47" s="203"/>
      <c r="Q47" s="203"/>
      <c r="R47" s="203"/>
      <c r="S47" s="203"/>
      <c r="T47" s="203"/>
      <c r="U47" s="203"/>
      <c r="V47" s="203"/>
      <c r="W47" s="203"/>
      <c r="X47" s="203"/>
      <c r="Y47" s="203"/>
      <c r="Z47" s="203"/>
    </row>
    <row r="48" spans="1:26" s="204" customFormat="1" x14ac:dyDescent="0.35">
      <c r="A48" s="203"/>
      <c r="B48" s="203"/>
      <c r="C48" s="203"/>
      <c r="D48" s="203"/>
      <c r="E48" s="203"/>
      <c r="F48" s="203"/>
      <c r="G48" s="203"/>
      <c r="H48" s="203"/>
      <c r="I48" s="203"/>
      <c r="J48" s="203"/>
      <c r="K48" s="203"/>
      <c r="L48" s="203"/>
      <c r="M48" s="203"/>
      <c r="N48" s="203"/>
      <c r="O48" s="203"/>
      <c r="P48" s="203"/>
      <c r="Q48" s="203"/>
      <c r="R48" s="203"/>
      <c r="S48" s="203"/>
      <c r="T48" s="203"/>
      <c r="U48" s="203"/>
      <c r="V48" s="203"/>
      <c r="W48" s="203"/>
      <c r="X48" s="203"/>
      <c r="Y48" s="203"/>
      <c r="Z48" s="203"/>
    </row>
    <row r="49" spans="1:26" s="204" customFormat="1" x14ac:dyDescent="0.35">
      <c r="A49" s="203"/>
      <c r="B49" s="203"/>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row>
    <row r="50" spans="1:26" s="204" customFormat="1" x14ac:dyDescent="0.35">
      <c r="A50" s="203"/>
      <c r="B50" s="203"/>
      <c r="C50" s="203"/>
      <c r="D50" s="203"/>
      <c r="E50" s="203"/>
      <c r="F50" s="203"/>
      <c r="G50" s="203"/>
      <c r="H50" s="203"/>
      <c r="I50" s="203"/>
      <c r="J50" s="203"/>
      <c r="K50" s="203"/>
      <c r="L50" s="203"/>
      <c r="M50" s="203"/>
      <c r="N50" s="203"/>
      <c r="O50" s="203"/>
      <c r="P50" s="203"/>
      <c r="Q50" s="203"/>
      <c r="R50" s="203"/>
      <c r="S50" s="203"/>
      <c r="T50" s="203"/>
      <c r="U50" s="203"/>
      <c r="V50" s="203"/>
      <c r="W50" s="203"/>
      <c r="X50" s="203"/>
      <c r="Y50" s="203"/>
      <c r="Z50" s="203"/>
    </row>
    <row r="51" spans="1:26" s="204" customFormat="1" x14ac:dyDescent="0.35">
      <c r="A51" s="203"/>
      <c r="B51" s="203"/>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3"/>
    </row>
    <row r="52" spans="1:26" s="204" customFormat="1" x14ac:dyDescent="0.35">
      <c r="A52" s="203"/>
      <c r="B52" s="203"/>
      <c r="C52" s="203"/>
      <c r="D52" s="203"/>
      <c r="E52" s="203"/>
      <c r="F52" s="203"/>
      <c r="G52" s="203"/>
      <c r="H52" s="203"/>
      <c r="I52" s="203"/>
      <c r="J52" s="203"/>
      <c r="K52" s="203"/>
      <c r="L52" s="203"/>
      <c r="M52" s="203"/>
      <c r="N52" s="203"/>
      <c r="O52" s="203"/>
      <c r="P52" s="203"/>
      <c r="Q52" s="203"/>
      <c r="R52" s="203"/>
      <c r="S52" s="203"/>
      <c r="T52" s="203"/>
      <c r="U52" s="203"/>
      <c r="V52" s="203"/>
      <c r="W52" s="203"/>
      <c r="X52" s="203"/>
      <c r="Y52" s="203"/>
      <c r="Z52" s="203"/>
    </row>
    <row r="53" spans="1:26" s="204" customFormat="1" x14ac:dyDescent="0.35">
      <c r="A53" s="203"/>
      <c r="B53" s="203"/>
      <c r="C53" s="203"/>
      <c r="D53" s="203"/>
      <c r="E53" s="203"/>
      <c r="F53" s="203"/>
      <c r="G53" s="203"/>
      <c r="H53" s="203"/>
      <c r="I53" s="203"/>
      <c r="J53" s="203"/>
      <c r="K53" s="203"/>
      <c r="L53" s="203"/>
      <c r="M53" s="203"/>
      <c r="N53" s="203"/>
      <c r="O53" s="203"/>
      <c r="P53" s="203"/>
      <c r="Q53" s="203"/>
      <c r="R53" s="203"/>
      <c r="S53" s="203"/>
      <c r="T53" s="203"/>
      <c r="U53" s="203"/>
      <c r="V53" s="203"/>
      <c r="W53" s="203"/>
      <c r="X53" s="203"/>
      <c r="Y53" s="203"/>
      <c r="Z53" s="203"/>
    </row>
    <row r="54" spans="1:26" s="204" customFormat="1" x14ac:dyDescent="0.35">
      <c r="A54" s="203"/>
      <c r="B54" s="203"/>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row>
    <row r="55" spans="1:26" s="204" customFormat="1" x14ac:dyDescent="0.35">
      <c r="A55" s="203"/>
      <c r="B55" s="203"/>
      <c r="C55" s="203"/>
      <c r="D55" s="203"/>
      <c r="E55" s="203"/>
      <c r="F55" s="203"/>
      <c r="G55" s="203"/>
      <c r="H55" s="203"/>
      <c r="I55" s="203"/>
      <c r="J55" s="203"/>
      <c r="K55" s="203"/>
      <c r="L55" s="203"/>
      <c r="M55" s="203"/>
      <c r="N55" s="203"/>
      <c r="O55" s="203"/>
      <c r="P55" s="203"/>
      <c r="Q55" s="203"/>
      <c r="R55" s="203"/>
      <c r="S55" s="203"/>
      <c r="T55" s="203"/>
      <c r="U55" s="203"/>
      <c r="V55" s="203"/>
      <c r="W55" s="203"/>
      <c r="X55" s="203"/>
      <c r="Y55" s="203"/>
      <c r="Z55" s="203"/>
    </row>
    <row r="56" spans="1:26" s="204" customFormat="1" x14ac:dyDescent="0.35">
      <c r="A56" s="203"/>
      <c r="B56" s="203"/>
      <c r="C56" s="203"/>
      <c r="D56" s="203"/>
      <c r="E56" s="203"/>
      <c r="F56" s="203"/>
      <c r="G56" s="203"/>
      <c r="H56" s="203"/>
      <c r="I56" s="203"/>
      <c r="J56" s="203"/>
      <c r="K56" s="203"/>
      <c r="L56" s="203"/>
      <c r="M56" s="203"/>
      <c r="N56" s="203"/>
      <c r="O56" s="203"/>
      <c r="P56" s="203"/>
      <c r="Q56" s="203"/>
      <c r="R56" s="203"/>
      <c r="S56" s="203"/>
      <c r="T56" s="203"/>
      <c r="U56" s="203"/>
      <c r="V56" s="203"/>
      <c r="W56" s="203"/>
      <c r="X56" s="203"/>
      <c r="Y56" s="203"/>
      <c r="Z56" s="203"/>
    </row>
    <row r="57" spans="1:26" s="204" customFormat="1" x14ac:dyDescent="0.35">
      <c r="A57" s="203"/>
      <c r="B57" s="203"/>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row>
    <row r="58" spans="1:26" s="204" customFormat="1" x14ac:dyDescent="0.35">
      <c r="A58" s="203"/>
      <c r="B58" s="203"/>
      <c r="C58" s="203"/>
      <c r="D58" s="203"/>
      <c r="E58" s="203"/>
      <c r="F58" s="203"/>
      <c r="G58" s="203"/>
      <c r="H58" s="203"/>
      <c r="I58" s="203"/>
      <c r="J58" s="203"/>
      <c r="K58" s="203"/>
      <c r="L58" s="203"/>
      <c r="M58" s="203"/>
      <c r="N58" s="203"/>
      <c r="O58" s="203"/>
      <c r="P58" s="203"/>
      <c r="Q58" s="203"/>
      <c r="R58" s="203"/>
      <c r="S58" s="203"/>
      <c r="T58" s="203"/>
      <c r="U58" s="203"/>
      <c r="V58" s="203"/>
      <c r="W58" s="203"/>
      <c r="X58" s="203"/>
      <c r="Y58" s="203"/>
      <c r="Z58" s="203"/>
    </row>
    <row r="59" spans="1:26" s="204" customFormat="1" x14ac:dyDescent="0.35">
      <c r="A59" s="203"/>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row>
    <row r="60" spans="1:26" s="204" customFormat="1" x14ac:dyDescent="0.35">
      <c r="A60" s="203"/>
      <c r="B60" s="203"/>
      <c r="C60" s="203"/>
      <c r="D60" s="203"/>
      <c r="E60" s="203"/>
      <c r="F60" s="203"/>
      <c r="G60" s="203"/>
      <c r="H60" s="203"/>
      <c r="I60" s="203"/>
      <c r="J60" s="203"/>
      <c r="K60" s="203"/>
      <c r="L60" s="203"/>
      <c r="M60" s="203"/>
      <c r="N60" s="203"/>
      <c r="O60" s="203"/>
      <c r="P60" s="203"/>
      <c r="Q60" s="203"/>
      <c r="R60" s="203"/>
      <c r="S60" s="203"/>
      <c r="T60" s="203"/>
      <c r="U60" s="203"/>
      <c r="V60" s="203"/>
      <c r="W60" s="203"/>
      <c r="X60" s="203"/>
      <c r="Y60" s="203"/>
      <c r="Z60" s="203"/>
    </row>
    <row r="61" spans="1:26" s="204" customFormat="1" x14ac:dyDescent="0.35">
      <c r="A61" s="203"/>
      <c r="B61" s="203"/>
      <c r="C61" s="203"/>
      <c r="D61" s="203"/>
      <c r="E61" s="203"/>
      <c r="F61" s="203"/>
      <c r="G61" s="203"/>
      <c r="H61" s="203"/>
      <c r="I61" s="203"/>
      <c r="J61" s="203"/>
      <c r="K61" s="203"/>
      <c r="L61" s="203"/>
      <c r="M61" s="203"/>
      <c r="N61" s="203"/>
      <c r="O61" s="203"/>
      <c r="P61" s="203"/>
      <c r="Q61" s="203"/>
      <c r="R61" s="203"/>
      <c r="S61" s="203"/>
      <c r="T61" s="203"/>
      <c r="U61" s="203"/>
      <c r="V61" s="203"/>
      <c r="W61" s="203"/>
      <c r="X61" s="203"/>
      <c r="Y61" s="203"/>
      <c r="Z61" s="203"/>
    </row>
    <row r="62" spans="1:26" s="204" customFormat="1" x14ac:dyDescent="0.35">
      <c r="A62" s="203"/>
      <c r="B62" s="203"/>
      <c r="C62" s="203"/>
      <c r="D62" s="203"/>
      <c r="E62" s="203"/>
      <c r="F62" s="203"/>
      <c r="G62" s="203"/>
      <c r="H62" s="203"/>
      <c r="I62" s="203"/>
      <c r="J62" s="203"/>
      <c r="K62" s="203"/>
      <c r="L62" s="203"/>
      <c r="M62" s="203"/>
      <c r="N62" s="203"/>
      <c r="O62" s="203"/>
      <c r="P62" s="203"/>
      <c r="Q62" s="203"/>
      <c r="R62" s="203"/>
      <c r="S62" s="203"/>
      <c r="T62" s="203"/>
      <c r="U62" s="203"/>
      <c r="V62" s="203"/>
      <c r="W62" s="203"/>
      <c r="X62" s="203"/>
      <c r="Y62" s="203"/>
      <c r="Z62" s="203"/>
    </row>
    <row r="63" spans="1:26" s="204" customFormat="1" x14ac:dyDescent="0.35">
      <c r="A63" s="203"/>
      <c r="B63" s="203"/>
      <c r="C63" s="203"/>
      <c r="D63" s="203"/>
      <c r="E63" s="203"/>
      <c r="F63" s="203"/>
      <c r="G63" s="203"/>
      <c r="H63" s="203"/>
      <c r="I63" s="203"/>
      <c r="J63" s="203"/>
      <c r="K63" s="203"/>
      <c r="L63" s="203"/>
      <c r="M63" s="203"/>
      <c r="N63" s="203"/>
      <c r="O63" s="203"/>
      <c r="P63" s="203"/>
      <c r="Q63" s="203"/>
      <c r="R63" s="203"/>
      <c r="S63" s="203"/>
      <c r="T63" s="203"/>
      <c r="U63" s="203"/>
      <c r="V63" s="203"/>
      <c r="W63" s="203"/>
      <c r="X63" s="203"/>
      <c r="Y63" s="203"/>
      <c r="Z63" s="203"/>
    </row>
    <row r="64" spans="1:26" s="204" customFormat="1" x14ac:dyDescent="0.35">
      <c r="A64" s="203"/>
      <c r="B64" s="203"/>
      <c r="C64" s="203"/>
      <c r="D64" s="203"/>
      <c r="E64" s="203"/>
      <c r="F64" s="203"/>
      <c r="G64" s="203"/>
      <c r="H64" s="203"/>
      <c r="I64" s="203"/>
      <c r="J64" s="203"/>
      <c r="K64" s="203"/>
      <c r="L64" s="203"/>
      <c r="M64" s="203"/>
      <c r="N64" s="203"/>
      <c r="O64" s="203"/>
      <c r="P64" s="203"/>
      <c r="Q64" s="203"/>
      <c r="R64" s="203"/>
      <c r="S64" s="203"/>
      <c r="T64" s="203"/>
      <c r="U64" s="203"/>
      <c r="V64" s="203"/>
      <c r="W64" s="203"/>
      <c r="X64" s="203"/>
      <c r="Y64" s="203"/>
      <c r="Z64" s="203"/>
    </row>
    <row r="65" spans="1:26" s="204" customFormat="1" x14ac:dyDescent="0.35">
      <c r="A65" s="203"/>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row>
    <row r="66" spans="1:26" s="204" customFormat="1" x14ac:dyDescent="0.35">
      <c r="A66" s="203"/>
      <c r="B66" s="203"/>
      <c r="C66" s="203"/>
      <c r="D66" s="203"/>
      <c r="E66" s="203"/>
      <c r="F66" s="203"/>
      <c r="G66" s="203"/>
      <c r="H66" s="203"/>
      <c r="I66" s="203"/>
      <c r="J66" s="203"/>
      <c r="K66" s="203"/>
      <c r="L66" s="203"/>
      <c r="M66" s="203"/>
      <c r="N66" s="203"/>
      <c r="O66" s="203"/>
      <c r="P66" s="203"/>
      <c r="Q66" s="203"/>
      <c r="R66" s="203"/>
      <c r="S66" s="203"/>
      <c r="T66" s="203"/>
      <c r="U66" s="203"/>
      <c r="V66" s="203"/>
      <c r="W66" s="203"/>
      <c r="X66" s="203"/>
      <c r="Y66" s="203"/>
      <c r="Z66" s="203"/>
    </row>
    <row r="67" spans="1:26" s="204" customFormat="1" x14ac:dyDescent="0.35">
      <c r="A67" s="203"/>
      <c r="B67" s="203"/>
      <c r="C67" s="203"/>
      <c r="D67" s="203"/>
      <c r="E67" s="203"/>
      <c r="F67" s="203"/>
      <c r="G67" s="203"/>
      <c r="H67" s="203"/>
      <c r="I67" s="203"/>
      <c r="J67" s="203"/>
      <c r="K67" s="203"/>
      <c r="L67" s="203"/>
      <c r="M67" s="203"/>
      <c r="N67" s="203"/>
      <c r="O67" s="203"/>
      <c r="P67" s="203"/>
      <c r="Q67" s="203"/>
      <c r="R67" s="203"/>
      <c r="S67" s="203"/>
      <c r="T67" s="203"/>
      <c r="U67" s="203"/>
      <c r="V67" s="203"/>
      <c r="W67" s="203"/>
      <c r="X67" s="203"/>
      <c r="Y67" s="203"/>
      <c r="Z67" s="203"/>
    </row>
    <row r="68" spans="1:26" s="204" customFormat="1" x14ac:dyDescent="0.35">
      <c r="A68" s="203"/>
      <c r="B68" s="203"/>
      <c r="C68" s="203"/>
      <c r="D68" s="203"/>
      <c r="E68" s="203"/>
      <c r="F68" s="203"/>
      <c r="G68" s="203"/>
      <c r="H68" s="203"/>
      <c r="I68" s="203"/>
      <c r="J68" s="203"/>
      <c r="K68" s="203"/>
      <c r="L68" s="203"/>
      <c r="M68" s="203"/>
      <c r="N68" s="203"/>
      <c r="O68" s="203"/>
      <c r="P68" s="203"/>
      <c r="Q68" s="203"/>
      <c r="R68" s="203"/>
      <c r="S68" s="203"/>
      <c r="T68" s="203"/>
      <c r="U68" s="203"/>
      <c r="V68" s="203"/>
      <c r="W68" s="203"/>
      <c r="X68" s="203"/>
      <c r="Y68" s="203"/>
      <c r="Z68" s="203"/>
    </row>
    <row r="69" spans="1:26" s="204" customFormat="1" x14ac:dyDescent="0.35">
      <c r="A69" s="203"/>
      <c r="B69" s="203"/>
      <c r="C69" s="203"/>
      <c r="D69" s="203"/>
      <c r="E69" s="203"/>
      <c r="F69" s="203"/>
      <c r="G69" s="203"/>
      <c r="H69" s="203"/>
      <c r="I69" s="203"/>
      <c r="J69" s="203"/>
      <c r="K69" s="203"/>
      <c r="L69" s="203"/>
      <c r="M69" s="203"/>
      <c r="N69" s="203"/>
      <c r="O69" s="203"/>
      <c r="P69" s="203"/>
      <c r="Q69" s="203"/>
      <c r="R69" s="203"/>
      <c r="S69" s="203"/>
      <c r="T69" s="203"/>
      <c r="U69" s="203"/>
      <c r="V69" s="203"/>
      <c r="W69" s="203"/>
      <c r="X69" s="203"/>
      <c r="Y69" s="203"/>
      <c r="Z69" s="203"/>
    </row>
    <row r="70" spans="1:26" s="204" customFormat="1" x14ac:dyDescent="0.35">
      <c r="A70" s="203"/>
      <c r="B70" s="203"/>
      <c r="C70" s="203"/>
      <c r="D70" s="203"/>
      <c r="E70" s="203"/>
      <c r="F70" s="203"/>
      <c r="G70" s="203"/>
      <c r="H70" s="203"/>
      <c r="I70" s="203"/>
      <c r="J70" s="203"/>
      <c r="K70" s="203"/>
      <c r="L70" s="203"/>
      <c r="M70" s="203"/>
      <c r="N70" s="203"/>
      <c r="O70" s="203"/>
      <c r="P70" s="203"/>
      <c r="Q70" s="203"/>
      <c r="R70" s="203"/>
      <c r="S70" s="203"/>
      <c r="T70" s="203"/>
      <c r="U70" s="203"/>
      <c r="V70" s="203"/>
      <c r="W70" s="203"/>
      <c r="X70" s="203"/>
      <c r="Y70" s="203"/>
      <c r="Z70" s="203"/>
    </row>
    <row r="71" spans="1:26" s="204" customFormat="1" x14ac:dyDescent="0.35">
      <c r="A71" s="203"/>
      <c r="B71" s="203"/>
      <c r="C71" s="203"/>
      <c r="D71" s="203"/>
      <c r="E71" s="203"/>
      <c r="F71" s="203"/>
      <c r="G71" s="203"/>
      <c r="H71" s="203"/>
      <c r="I71" s="203"/>
      <c r="J71" s="203"/>
      <c r="K71" s="203"/>
      <c r="L71" s="203"/>
      <c r="M71" s="203"/>
      <c r="N71" s="203"/>
      <c r="O71" s="203"/>
      <c r="P71" s="203"/>
      <c r="Q71" s="203"/>
      <c r="R71" s="203"/>
      <c r="S71" s="203"/>
      <c r="T71" s="203"/>
      <c r="U71" s="203"/>
      <c r="V71" s="203"/>
      <c r="W71" s="203"/>
      <c r="X71" s="203"/>
      <c r="Y71" s="203"/>
      <c r="Z71" s="203"/>
    </row>
    <row r="72" spans="1:26" s="204" customFormat="1" x14ac:dyDescent="0.35">
      <c r="A72" s="203"/>
      <c r="B72" s="203"/>
      <c r="C72" s="203"/>
      <c r="D72" s="203"/>
      <c r="E72" s="203"/>
      <c r="F72" s="203"/>
      <c r="G72" s="203"/>
      <c r="H72" s="203"/>
      <c r="I72" s="203"/>
      <c r="J72" s="203"/>
      <c r="K72" s="203"/>
      <c r="L72" s="203"/>
      <c r="M72" s="203"/>
      <c r="N72" s="203"/>
      <c r="O72" s="203"/>
      <c r="P72" s="203"/>
      <c r="Q72" s="203"/>
      <c r="R72" s="203"/>
      <c r="S72" s="203"/>
      <c r="T72" s="203"/>
      <c r="U72" s="203"/>
      <c r="V72" s="203"/>
      <c r="W72" s="203"/>
      <c r="X72" s="203"/>
      <c r="Y72" s="203"/>
      <c r="Z72" s="203"/>
    </row>
    <row r="73" spans="1:26" s="204" customFormat="1" x14ac:dyDescent="0.35">
      <c r="A73" s="203"/>
      <c r="B73" s="203"/>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203"/>
    </row>
    <row r="74" spans="1:26" s="204" customFormat="1" x14ac:dyDescent="0.35">
      <c r="A74" s="203"/>
      <c r="B74" s="203"/>
      <c r="C74" s="203"/>
      <c r="D74" s="203"/>
      <c r="E74" s="203"/>
      <c r="F74" s="203"/>
      <c r="G74" s="203"/>
      <c r="H74" s="203"/>
      <c r="I74" s="203"/>
      <c r="J74" s="203"/>
      <c r="K74" s="203"/>
      <c r="L74" s="203"/>
      <c r="M74" s="203"/>
      <c r="N74" s="203"/>
      <c r="O74" s="203"/>
      <c r="P74" s="203"/>
      <c r="Q74" s="203"/>
      <c r="R74" s="203"/>
      <c r="S74" s="203"/>
      <c r="T74" s="203"/>
      <c r="U74" s="203"/>
      <c r="V74" s="203"/>
      <c r="W74" s="203"/>
      <c r="X74" s="203"/>
      <c r="Y74" s="203"/>
      <c r="Z74" s="203"/>
    </row>
    <row r="75" spans="1:26" s="204" customFormat="1" x14ac:dyDescent="0.35">
      <c r="A75" s="203"/>
      <c r="B75" s="203"/>
      <c r="C75" s="203"/>
      <c r="D75" s="203"/>
      <c r="E75" s="203"/>
      <c r="F75" s="203"/>
      <c r="G75" s="203"/>
      <c r="H75" s="203"/>
      <c r="I75" s="203"/>
      <c r="J75" s="203"/>
      <c r="K75" s="203"/>
      <c r="L75" s="203"/>
      <c r="M75" s="203"/>
      <c r="N75" s="203"/>
      <c r="O75" s="203"/>
      <c r="P75" s="203"/>
      <c r="Q75" s="203"/>
      <c r="R75" s="203"/>
      <c r="S75" s="203"/>
      <c r="T75" s="203"/>
      <c r="U75" s="203"/>
      <c r="V75" s="203"/>
      <c r="W75" s="203"/>
      <c r="X75" s="203"/>
      <c r="Y75" s="203"/>
      <c r="Z75" s="203"/>
    </row>
    <row r="76" spans="1:26" s="204" customFormat="1" x14ac:dyDescent="0.35">
      <c r="A76" s="203"/>
      <c r="B76" s="203"/>
      <c r="C76" s="203"/>
      <c r="D76" s="203"/>
      <c r="E76" s="203"/>
      <c r="F76" s="203"/>
      <c r="G76" s="203"/>
      <c r="H76" s="203"/>
      <c r="I76" s="203"/>
      <c r="J76" s="203"/>
      <c r="K76" s="203"/>
      <c r="L76" s="203"/>
      <c r="M76" s="203"/>
      <c r="N76" s="203"/>
      <c r="O76" s="203"/>
      <c r="P76" s="203"/>
      <c r="Q76" s="203"/>
      <c r="R76" s="203"/>
      <c r="S76" s="203"/>
      <c r="T76" s="203"/>
      <c r="U76" s="203"/>
      <c r="V76" s="203"/>
      <c r="W76" s="203"/>
      <c r="X76" s="203"/>
      <c r="Y76" s="203"/>
      <c r="Z76" s="203"/>
    </row>
    <row r="77" spans="1:26" s="204" customFormat="1" x14ac:dyDescent="0.35">
      <c r="A77" s="203"/>
      <c r="B77" s="203"/>
      <c r="C77" s="203"/>
      <c r="D77" s="203"/>
      <c r="E77" s="203"/>
      <c r="F77" s="203"/>
      <c r="G77" s="203"/>
      <c r="H77" s="203"/>
      <c r="I77" s="203"/>
      <c r="J77" s="203"/>
      <c r="K77" s="203"/>
      <c r="L77" s="203"/>
      <c r="M77" s="203"/>
      <c r="N77" s="203"/>
      <c r="O77" s="203"/>
      <c r="P77" s="203"/>
      <c r="Q77" s="203"/>
      <c r="R77" s="203"/>
      <c r="S77" s="203"/>
      <c r="T77" s="203"/>
      <c r="U77" s="203"/>
      <c r="V77" s="203"/>
      <c r="W77" s="203"/>
      <c r="X77" s="203"/>
      <c r="Y77" s="203"/>
      <c r="Z77" s="203"/>
    </row>
    <row r="78" spans="1:26" s="204" customFormat="1" x14ac:dyDescent="0.35">
      <c r="A78" s="203"/>
      <c r="B78" s="203"/>
      <c r="C78" s="203"/>
      <c r="D78" s="203"/>
      <c r="E78" s="203"/>
      <c r="F78" s="203"/>
      <c r="G78" s="203"/>
      <c r="H78" s="203"/>
      <c r="I78" s="203"/>
      <c r="J78" s="203"/>
      <c r="K78" s="203"/>
      <c r="L78" s="203"/>
      <c r="M78" s="203"/>
      <c r="N78" s="203"/>
      <c r="O78" s="203"/>
      <c r="P78" s="203"/>
      <c r="Q78" s="203"/>
      <c r="R78" s="203"/>
      <c r="S78" s="203"/>
      <c r="T78" s="203"/>
      <c r="U78" s="203"/>
      <c r="V78" s="203"/>
      <c r="W78" s="203"/>
      <c r="X78" s="203"/>
      <c r="Y78" s="203"/>
      <c r="Z78" s="203"/>
    </row>
    <row r="79" spans="1:26" s="204" customFormat="1" x14ac:dyDescent="0.35">
      <c r="A79" s="203"/>
      <c r="B79" s="203"/>
      <c r="C79" s="203"/>
      <c r="D79" s="203"/>
      <c r="E79" s="203"/>
      <c r="F79" s="203"/>
      <c r="G79" s="203"/>
      <c r="H79" s="203"/>
      <c r="I79" s="203"/>
      <c r="J79" s="203"/>
      <c r="K79" s="203"/>
      <c r="L79" s="203"/>
      <c r="M79" s="203"/>
      <c r="N79" s="203"/>
      <c r="O79" s="203"/>
      <c r="P79" s="203"/>
      <c r="Q79" s="203"/>
      <c r="R79" s="203"/>
      <c r="S79" s="203"/>
      <c r="T79" s="203"/>
      <c r="U79" s="203"/>
      <c r="V79" s="203"/>
      <c r="W79" s="203"/>
      <c r="X79" s="203"/>
      <c r="Y79" s="203"/>
      <c r="Z79" s="203"/>
    </row>
    <row r="80" spans="1:26" s="204" customFormat="1" x14ac:dyDescent="0.35">
      <c r="A80" s="203"/>
      <c r="B80" s="203"/>
      <c r="C80" s="203"/>
      <c r="D80" s="203"/>
      <c r="E80" s="203"/>
      <c r="F80" s="203"/>
      <c r="G80" s="203"/>
      <c r="H80" s="203"/>
      <c r="I80" s="203"/>
      <c r="J80" s="203"/>
      <c r="K80" s="203"/>
      <c r="L80" s="203"/>
      <c r="M80" s="203"/>
      <c r="N80" s="203"/>
      <c r="O80" s="203"/>
      <c r="P80" s="203"/>
      <c r="Q80" s="203"/>
      <c r="R80" s="203"/>
      <c r="S80" s="203"/>
      <c r="T80" s="203"/>
      <c r="U80" s="203"/>
      <c r="V80" s="203"/>
      <c r="W80" s="203"/>
      <c r="X80" s="203"/>
      <c r="Y80" s="203"/>
      <c r="Z80" s="203"/>
    </row>
    <row r="81" spans="1:26" s="204" customFormat="1" x14ac:dyDescent="0.35">
      <c r="A81" s="203"/>
      <c r="B81" s="203"/>
      <c r="C81" s="203"/>
      <c r="D81" s="203"/>
      <c r="E81" s="203"/>
      <c r="F81" s="203"/>
      <c r="G81" s="203"/>
      <c r="H81" s="203"/>
      <c r="I81" s="203"/>
      <c r="J81" s="203"/>
      <c r="K81" s="203"/>
      <c r="L81" s="203"/>
      <c r="M81" s="203"/>
      <c r="N81" s="203"/>
      <c r="O81" s="203"/>
      <c r="P81" s="203"/>
      <c r="Q81" s="203"/>
      <c r="R81" s="203"/>
      <c r="S81" s="203"/>
      <c r="T81" s="203"/>
      <c r="U81" s="203"/>
      <c r="V81" s="203"/>
      <c r="W81" s="203"/>
      <c r="X81" s="203"/>
      <c r="Y81" s="203"/>
      <c r="Z81" s="203"/>
    </row>
    <row r="82" spans="1:26" s="204" customFormat="1" x14ac:dyDescent="0.35">
      <c r="A82" s="203"/>
      <c r="B82" s="203"/>
      <c r="C82" s="203"/>
      <c r="D82" s="203"/>
      <c r="E82" s="203"/>
      <c r="F82" s="203"/>
      <c r="G82" s="203"/>
      <c r="H82" s="203"/>
      <c r="I82" s="203"/>
      <c r="J82" s="203"/>
      <c r="K82" s="203"/>
      <c r="L82" s="203"/>
      <c r="M82" s="203"/>
      <c r="N82" s="203"/>
      <c r="O82" s="203"/>
      <c r="P82" s="203"/>
      <c r="Q82" s="203"/>
      <c r="R82" s="203"/>
      <c r="S82" s="203"/>
      <c r="T82" s="203"/>
      <c r="U82" s="203"/>
      <c r="V82" s="203"/>
      <c r="W82" s="203"/>
      <c r="X82" s="203"/>
      <c r="Y82" s="203"/>
      <c r="Z82" s="203"/>
    </row>
    <row r="83" spans="1:26" s="204" customFormat="1" x14ac:dyDescent="0.35">
      <c r="A83" s="203"/>
      <c r="B83" s="203"/>
      <c r="C83" s="203"/>
      <c r="D83" s="203"/>
      <c r="E83" s="203"/>
      <c r="F83" s="203"/>
      <c r="G83" s="203"/>
      <c r="H83" s="203"/>
      <c r="I83" s="203"/>
      <c r="J83" s="203"/>
      <c r="K83" s="203"/>
      <c r="L83" s="203"/>
      <c r="M83" s="203"/>
      <c r="N83" s="203"/>
      <c r="O83" s="203"/>
      <c r="P83" s="203"/>
      <c r="Q83" s="203"/>
      <c r="R83" s="203"/>
      <c r="S83" s="203"/>
      <c r="T83" s="203"/>
      <c r="U83" s="203"/>
      <c r="V83" s="203"/>
      <c r="W83" s="203"/>
      <c r="X83" s="203"/>
      <c r="Y83" s="203"/>
      <c r="Z83" s="203"/>
    </row>
    <row r="84" spans="1:26" s="204" customFormat="1" x14ac:dyDescent="0.35">
      <c r="A84" s="203"/>
      <c r="B84" s="203"/>
      <c r="C84" s="203"/>
      <c r="D84" s="203"/>
      <c r="E84" s="203"/>
      <c r="F84" s="203"/>
      <c r="G84" s="203"/>
      <c r="H84" s="203"/>
      <c r="I84" s="203"/>
      <c r="J84" s="203"/>
      <c r="K84" s="203"/>
      <c r="L84" s="203"/>
      <c r="M84" s="203"/>
      <c r="N84" s="203"/>
      <c r="O84" s="203"/>
      <c r="P84" s="203"/>
      <c r="Q84" s="203"/>
      <c r="R84" s="203"/>
      <c r="S84" s="203"/>
      <c r="T84" s="203"/>
      <c r="U84" s="203"/>
      <c r="V84" s="203"/>
      <c r="W84" s="203"/>
      <c r="X84" s="203"/>
      <c r="Y84" s="203"/>
      <c r="Z84" s="203"/>
    </row>
    <row r="85" spans="1:26" s="204" customFormat="1" x14ac:dyDescent="0.35">
      <c r="A85" s="203"/>
      <c r="B85" s="203"/>
      <c r="C85" s="203"/>
      <c r="D85" s="203"/>
      <c r="E85" s="203"/>
      <c r="F85" s="203"/>
      <c r="G85" s="203"/>
      <c r="H85" s="203"/>
      <c r="I85" s="203"/>
      <c r="J85" s="203"/>
      <c r="K85" s="203"/>
      <c r="L85" s="203"/>
      <c r="M85" s="203"/>
      <c r="N85" s="203"/>
      <c r="O85" s="203"/>
      <c r="P85" s="203"/>
      <c r="Q85" s="203"/>
      <c r="R85" s="203"/>
      <c r="S85" s="203"/>
      <c r="T85" s="203"/>
      <c r="U85" s="203"/>
      <c r="V85" s="203"/>
      <c r="W85" s="203"/>
      <c r="X85" s="203"/>
      <c r="Y85" s="203"/>
      <c r="Z85" s="203"/>
    </row>
    <row r="86" spans="1:26" s="204" customFormat="1" x14ac:dyDescent="0.35">
      <c r="A86" s="203"/>
      <c r="B86" s="203"/>
      <c r="C86" s="203"/>
      <c r="D86" s="203"/>
      <c r="E86" s="203"/>
      <c r="F86" s="203"/>
      <c r="G86" s="203"/>
      <c r="H86" s="203"/>
      <c r="I86" s="203"/>
      <c r="J86" s="203"/>
      <c r="K86" s="203"/>
      <c r="L86" s="203"/>
      <c r="M86" s="203"/>
      <c r="N86" s="203"/>
      <c r="O86" s="203"/>
      <c r="P86" s="203"/>
      <c r="Q86" s="203"/>
      <c r="R86" s="203"/>
      <c r="S86" s="203"/>
      <c r="T86" s="203"/>
      <c r="U86" s="203"/>
      <c r="V86" s="203"/>
      <c r="W86" s="203"/>
      <c r="X86" s="203"/>
      <c r="Y86" s="203"/>
      <c r="Z86" s="203"/>
    </row>
    <row r="87" spans="1:26" s="204" customFormat="1" x14ac:dyDescent="0.35">
      <c r="A87" s="203"/>
      <c r="B87" s="203"/>
      <c r="C87" s="203"/>
      <c r="D87" s="203"/>
      <c r="E87" s="203"/>
      <c r="F87" s="203"/>
      <c r="G87" s="203"/>
      <c r="H87" s="203"/>
      <c r="I87" s="203"/>
      <c r="J87" s="203"/>
      <c r="K87" s="203"/>
      <c r="L87" s="203"/>
      <c r="M87" s="203"/>
      <c r="N87" s="203"/>
      <c r="O87" s="203"/>
      <c r="P87" s="203"/>
      <c r="Q87" s="203"/>
      <c r="R87" s="203"/>
      <c r="S87" s="203"/>
      <c r="T87" s="203"/>
      <c r="U87" s="203"/>
      <c r="V87" s="203"/>
      <c r="W87" s="203"/>
      <c r="X87" s="203"/>
      <c r="Y87" s="203"/>
      <c r="Z87" s="203"/>
    </row>
    <row r="88" spans="1:26" s="204" customFormat="1" x14ac:dyDescent="0.35">
      <c r="A88" s="203"/>
      <c r="B88" s="203"/>
      <c r="C88" s="203"/>
      <c r="D88" s="203"/>
      <c r="E88" s="203"/>
      <c r="F88" s="203"/>
      <c r="G88" s="203"/>
      <c r="H88" s="203"/>
      <c r="I88" s="203"/>
      <c r="J88" s="203"/>
      <c r="K88" s="203"/>
      <c r="L88" s="203"/>
      <c r="M88" s="203"/>
      <c r="N88" s="203"/>
      <c r="O88" s="203"/>
      <c r="P88" s="203"/>
      <c r="Q88" s="203"/>
      <c r="R88" s="203"/>
      <c r="S88" s="203"/>
      <c r="T88" s="203"/>
      <c r="U88" s="203"/>
      <c r="V88" s="203"/>
      <c r="W88" s="203"/>
      <c r="X88" s="203"/>
      <c r="Y88" s="203"/>
      <c r="Z88" s="203"/>
    </row>
    <row r="89" spans="1:26" s="204" customFormat="1" x14ac:dyDescent="0.35">
      <c r="A89" s="203"/>
      <c r="B89" s="203"/>
      <c r="C89" s="203"/>
      <c r="D89" s="203"/>
      <c r="E89" s="203"/>
      <c r="F89" s="203"/>
      <c r="G89" s="203"/>
      <c r="H89" s="203"/>
      <c r="I89" s="203"/>
      <c r="J89" s="203"/>
      <c r="K89" s="203"/>
      <c r="L89" s="203"/>
      <c r="M89" s="203"/>
      <c r="N89" s="203"/>
      <c r="O89" s="203"/>
      <c r="P89" s="203"/>
      <c r="Q89" s="203"/>
      <c r="R89" s="203"/>
      <c r="S89" s="203"/>
      <c r="T89" s="203"/>
      <c r="U89" s="203"/>
      <c r="V89" s="203"/>
      <c r="W89" s="203"/>
      <c r="X89" s="203"/>
      <c r="Y89" s="203"/>
      <c r="Z89" s="203"/>
    </row>
    <row r="90" spans="1:26" s="204" customFormat="1" x14ac:dyDescent="0.35">
      <c r="A90" s="203"/>
      <c r="B90" s="203"/>
      <c r="C90" s="203"/>
      <c r="D90" s="203"/>
      <c r="E90" s="203"/>
      <c r="F90" s="203"/>
      <c r="G90" s="203"/>
      <c r="H90" s="203"/>
      <c r="I90" s="203"/>
      <c r="J90" s="203"/>
      <c r="K90" s="203"/>
      <c r="L90" s="203"/>
      <c r="M90" s="203"/>
      <c r="N90" s="203"/>
      <c r="O90" s="203"/>
      <c r="P90" s="203"/>
      <c r="Q90" s="203"/>
      <c r="R90" s="203"/>
      <c r="S90" s="203"/>
      <c r="T90" s="203"/>
      <c r="U90" s="203"/>
      <c r="V90" s="203"/>
      <c r="W90" s="203"/>
      <c r="X90" s="203"/>
      <c r="Y90" s="203"/>
      <c r="Z90" s="203"/>
    </row>
    <row r="91" spans="1:26" s="204" customFormat="1" x14ac:dyDescent="0.35">
      <c r="A91" s="203"/>
      <c r="B91" s="203"/>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row>
    <row r="92" spans="1:26" s="204" customFormat="1" x14ac:dyDescent="0.35">
      <c r="A92" s="203"/>
      <c r="B92" s="203"/>
      <c r="C92" s="203"/>
      <c r="D92" s="203"/>
      <c r="E92" s="203"/>
      <c r="F92" s="203"/>
      <c r="G92" s="203"/>
      <c r="H92" s="203"/>
      <c r="I92" s="203"/>
      <c r="J92" s="203"/>
      <c r="K92" s="203"/>
      <c r="L92" s="203"/>
      <c r="M92" s="203"/>
      <c r="N92" s="203"/>
      <c r="O92" s="203"/>
      <c r="P92" s="203"/>
      <c r="Q92" s="203"/>
      <c r="R92" s="203"/>
      <c r="S92" s="203"/>
      <c r="T92" s="203"/>
      <c r="U92" s="203"/>
      <c r="V92" s="203"/>
      <c r="W92" s="203"/>
      <c r="X92" s="203"/>
      <c r="Y92" s="203"/>
      <c r="Z92" s="203"/>
    </row>
    <row r="93" spans="1:26" s="204" customFormat="1" x14ac:dyDescent="0.35">
      <c r="A93" s="203"/>
      <c r="B93" s="203"/>
      <c r="C93" s="203"/>
      <c r="D93" s="203"/>
      <c r="E93" s="203"/>
      <c r="F93" s="203"/>
      <c r="G93" s="203"/>
      <c r="H93" s="203"/>
      <c r="I93" s="203"/>
      <c r="J93" s="203"/>
      <c r="K93" s="203"/>
      <c r="L93" s="203"/>
      <c r="M93" s="203"/>
      <c r="N93" s="203"/>
      <c r="O93" s="203"/>
      <c r="P93" s="203"/>
      <c r="Q93" s="203"/>
      <c r="R93" s="203"/>
      <c r="S93" s="203"/>
      <c r="T93" s="203"/>
      <c r="U93" s="203"/>
      <c r="V93" s="203"/>
      <c r="W93" s="203"/>
      <c r="X93" s="203"/>
      <c r="Y93" s="203"/>
      <c r="Z93" s="203"/>
    </row>
    <row r="94" spans="1:26" s="204" customFormat="1" x14ac:dyDescent="0.35">
      <c r="A94" s="203"/>
      <c r="B94" s="203"/>
      <c r="C94" s="203"/>
      <c r="D94" s="203"/>
      <c r="E94" s="203"/>
      <c r="F94" s="203"/>
      <c r="G94" s="203"/>
      <c r="H94" s="203"/>
      <c r="I94" s="203"/>
      <c r="J94" s="203"/>
      <c r="K94" s="203"/>
      <c r="L94" s="203"/>
      <c r="M94" s="203"/>
      <c r="N94" s="203"/>
      <c r="O94" s="203"/>
      <c r="P94" s="203"/>
      <c r="Q94" s="203"/>
      <c r="R94" s="203"/>
      <c r="S94" s="203"/>
      <c r="T94" s="203"/>
      <c r="U94" s="203"/>
      <c r="V94" s="203"/>
      <c r="W94" s="203"/>
      <c r="X94" s="203"/>
      <c r="Y94" s="203"/>
      <c r="Z94" s="203"/>
    </row>
    <row r="95" spans="1:26" s="204" customFormat="1" x14ac:dyDescent="0.35">
      <c r="A95" s="203"/>
      <c r="B95" s="203"/>
      <c r="C95" s="203"/>
      <c r="D95" s="203"/>
      <c r="E95" s="203"/>
      <c r="F95" s="203"/>
      <c r="G95" s="203"/>
      <c r="H95" s="203"/>
      <c r="I95" s="203"/>
      <c r="J95" s="203"/>
      <c r="K95" s="203"/>
      <c r="L95" s="203"/>
      <c r="M95" s="203"/>
      <c r="N95" s="203"/>
      <c r="O95" s="203"/>
      <c r="P95" s="203"/>
      <c r="Q95" s="203"/>
      <c r="R95" s="203"/>
      <c r="S95" s="203"/>
      <c r="T95" s="203"/>
      <c r="U95" s="203"/>
      <c r="V95" s="203"/>
      <c r="W95" s="203"/>
      <c r="X95" s="203"/>
      <c r="Y95" s="203"/>
      <c r="Z95" s="203"/>
    </row>
    <row r="96" spans="1:26" s="204" customFormat="1" x14ac:dyDescent="0.35">
      <c r="A96" s="203"/>
      <c r="B96" s="203"/>
      <c r="C96" s="203"/>
      <c r="D96" s="203"/>
      <c r="E96" s="203"/>
      <c r="F96" s="203"/>
      <c r="G96" s="203"/>
      <c r="H96" s="203"/>
      <c r="I96" s="203"/>
      <c r="J96" s="203"/>
      <c r="K96" s="203"/>
      <c r="L96" s="203"/>
      <c r="M96" s="203"/>
      <c r="N96" s="203"/>
      <c r="O96" s="203"/>
      <c r="P96" s="203"/>
      <c r="Q96" s="203"/>
      <c r="R96" s="203"/>
      <c r="S96" s="203"/>
      <c r="T96" s="203"/>
      <c r="U96" s="203"/>
      <c r="V96" s="203"/>
      <c r="W96" s="203"/>
      <c r="X96" s="203"/>
      <c r="Y96" s="203"/>
      <c r="Z96" s="203"/>
    </row>
    <row r="97" spans="1:26" s="204" customFormat="1" x14ac:dyDescent="0.35">
      <c r="A97" s="203"/>
      <c r="B97" s="203"/>
      <c r="C97" s="203"/>
      <c r="D97" s="203"/>
      <c r="E97" s="203"/>
      <c r="F97" s="203"/>
      <c r="G97" s="203"/>
      <c r="H97" s="203"/>
      <c r="I97" s="203"/>
      <c r="J97" s="203"/>
      <c r="K97" s="203"/>
      <c r="L97" s="203"/>
      <c r="M97" s="203"/>
      <c r="N97" s="203"/>
      <c r="O97" s="203"/>
      <c r="P97" s="203"/>
      <c r="Q97" s="203"/>
      <c r="R97" s="203"/>
      <c r="S97" s="203"/>
      <c r="T97" s="203"/>
      <c r="U97" s="203"/>
      <c r="V97" s="203"/>
      <c r="W97" s="203"/>
      <c r="X97" s="203"/>
      <c r="Y97" s="203"/>
      <c r="Z97" s="203"/>
    </row>
    <row r="98" spans="1:26" s="204" customFormat="1" x14ac:dyDescent="0.35">
      <c r="A98" s="203"/>
      <c r="B98" s="203"/>
      <c r="C98" s="203"/>
      <c r="D98" s="203"/>
      <c r="E98" s="203"/>
      <c r="F98" s="203"/>
      <c r="G98" s="203"/>
      <c r="H98" s="203"/>
      <c r="I98" s="203"/>
      <c r="J98" s="203"/>
      <c r="K98" s="203"/>
      <c r="L98" s="203"/>
      <c r="M98" s="203"/>
      <c r="N98" s="203"/>
      <c r="O98" s="203"/>
      <c r="P98" s="203"/>
      <c r="Q98" s="203"/>
      <c r="R98" s="203"/>
      <c r="S98" s="203"/>
      <c r="T98" s="203"/>
      <c r="U98" s="203"/>
      <c r="V98" s="203"/>
      <c r="W98" s="203"/>
      <c r="X98" s="203"/>
      <c r="Y98" s="203"/>
      <c r="Z98" s="203"/>
    </row>
    <row r="99" spans="1:26" s="204" customFormat="1" x14ac:dyDescent="0.35">
      <c r="A99" s="203"/>
      <c r="B99" s="203"/>
      <c r="C99" s="203"/>
      <c r="D99" s="203"/>
      <c r="E99" s="203"/>
      <c r="F99" s="203"/>
      <c r="G99" s="203"/>
      <c r="H99" s="203"/>
      <c r="I99" s="203"/>
      <c r="J99" s="203"/>
      <c r="K99" s="203"/>
      <c r="L99" s="203"/>
      <c r="M99" s="203"/>
      <c r="N99" s="203"/>
      <c r="O99" s="203"/>
      <c r="P99" s="203"/>
      <c r="Q99" s="203"/>
      <c r="R99" s="203"/>
      <c r="S99" s="203"/>
      <c r="T99" s="203"/>
      <c r="U99" s="203"/>
      <c r="V99" s="203"/>
      <c r="W99" s="203"/>
      <c r="X99" s="203"/>
      <c r="Y99" s="203"/>
      <c r="Z99" s="203"/>
    </row>
    <row r="100" spans="1:26" s="204" customFormat="1" x14ac:dyDescent="0.35">
      <c r="A100" s="203"/>
      <c r="B100" s="203"/>
      <c r="C100" s="203"/>
      <c r="D100" s="203"/>
      <c r="E100" s="203"/>
      <c r="F100" s="203"/>
      <c r="G100" s="203"/>
      <c r="H100" s="203"/>
      <c r="I100" s="203"/>
      <c r="J100" s="203"/>
      <c r="K100" s="203"/>
      <c r="L100" s="203"/>
      <c r="M100" s="203"/>
      <c r="N100" s="203"/>
      <c r="O100" s="203"/>
      <c r="P100" s="203"/>
      <c r="Q100" s="203"/>
      <c r="R100" s="203"/>
      <c r="S100" s="203"/>
      <c r="T100" s="203"/>
      <c r="U100" s="203"/>
      <c r="V100" s="203"/>
      <c r="W100" s="203"/>
      <c r="X100" s="203"/>
      <c r="Y100" s="203"/>
      <c r="Z100" s="203"/>
    </row>
    <row r="101" spans="1:26" s="204" customFormat="1" x14ac:dyDescent="0.35">
      <c r="A101" s="203"/>
      <c r="B101" s="203"/>
      <c r="C101" s="203"/>
      <c r="D101" s="203"/>
      <c r="E101" s="203"/>
      <c r="F101" s="203"/>
      <c r="G101" s="203"/>
      <c r="H101" s="203"/>
      <c r="I101" s="203"/>
      <c r="J101" s="203"/>
      <c r="K101" s="203"/>
      <c r="L101" s="203"/>
      <c r="M101" s="203"/>
      <c r="N101" s="203"/>
      <c r="O101" s="203"/>
      <c r="P101" s="203"/>
      <c r="Q101" s="203"/>
      <c r="R101" s="203"/>
      <c r="S101" s="203"/>
      <c r="T101" s="203"/>
      <c r="U101" s="203"/>
      <c r="V101" s="203"/>
      <c r="W101" s="203"/>
      <c r="X101" s="203"/>
      <c r="Y101" s="203"/>
      <c r="Z101" s="203"/>
    </row>
  </sheetData>
  <hyperlinks>
    <hyperlink ref="A1" location="Questionaire!A1" display="Klik hier om VRAGENLIJST in te vullen"/>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Y D A A B Q S w M E F A A C A A g A F l P E U P f r a E q n A A A A + A A A A B I A H A B D b 2 5 m a W c v U G F j a 2 F n Z S 5 4 b W w g o h g A K K A U A A A A A A A A A A A A A A A A A A A A A A A A A A A A h Y 9 B D o I w F E S v Q r q n L R A T J J + y c A v G x M S 4 b a B C I 3 w M L Z a 7 u f B I X k E S R d 2 5 n M m b 5 M 3 j d o d s 6 l r v q g a j e 0 x J Q D n x F J Z 9 p b F O y W h P f k w y A T t Z n m W t v B l G k 0 x G p 6 S x 9 p I w 5 p y j L q L 9 U L O Q 8 4 A d i 3 x f N q q T v k Z j J Z a K f F b V / x U R c H j J i J D G n K 5 i H t E 1 D 4 A t N R Q a v 0 g 4 G 1 M O 7 K e E z d j a c V A C W 3 + b A 1 s i s P c L 8 Q R Q S w M E F A A C A A g A F l P E 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Z T x F B r H g 8 p n Q A A A N U A A A A T A B w A R m 9 y b X V s Y X M v U 2 V j d G l v b j E u b S C i G A A o o B Q A A A A A A A A A A A A A A A A A A A A A A A A A A A B t j T 0 L g z A Q h v d A / k N I F w s i 2 F W c Q t c u C h 3 E I d p r F e N d S S J U x P / e 2 K x 9 l 4 P 3 4 z k H v R 8 J R R V v X n D G m R u 0 h Y e o d W f g I k p h w H M m g i p a b A / B u X 5 6 M J l a r A X 0 d 7 J T R z Q l 5 6 2 5 6 R l K G Z e y 3 R t F 6 E O l T S P g J N W g 8 X X A 1 z f I Q P p V s 9 p q d E + y s y K z z H i E L o n f 0 m 2 T 0 c 1 l K n x I h M Z 1 3 8 + c j f i X W n w B U E s B A i 0 A F A A C A A g A F l P E U P f r a E q n A A A A + A A A A B I A A A A A A A A A A A A A A A A A A A A A A E N v b m Z p Z y 9 Q Y W N r Y W d l L n h t b F B L A Q I t A B Q A A g A I A B Z T x F A P y u m r p A A A A O k A A A A T A A A A A A A A A A A A A A A A A P M A A A B b Q 2 9 u d G V u d F 9 U e X B l c 1 0 u e G 1 s U E s B A i 0 A F A A C A A g A F l P E U G s e D y m d A A A A 1 Q A A A B M A A A A A A A A A A A A A A A A A 5 A E A A E Z v c m 1 1 b G F z L 1 N l Y 3 R p b 2 4 x L m 1 Q S w U G A A A A A A M A A w D C A A A A z 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8 w c A A A A A A A D R B w 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U 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I i I C 8 + P E V u d H J 5 I F R 5 c G U 9 I k Z p b G x F c n J v c k N v Z G U i I F Z h b H V l P S J z V W 5 r b m 9 3 b i I g L z 4 8 R W 5 0 c n k g V H l w Z T 0 i R m l s b E V y c m 9 y Q 2 9 1 b n Q i I F Z h b H V l P S J s M C I g L z 4 8 R W 5 0 c n k g V H l w Z T 0 i R m l s b E x h c 3 R V c G R h d G V k I i B W Y W x 1 Z T 0 i Z D I w M j A t M D Y t M D R U M D g 6 M j Q 6 M z I u O D M 2 M j c 3 M l o i I C 8 + P E V u d H J 5 I F R 5 c G U 9 I k Z p b G x D b 2 x 1 b W 5 U e X B l c y I g V m F s d W U 9 I n N B Q T 0 9 I i A v P j x F b n R y e S B U e X B l P S J G a W x s Q 2 9 s d W 1 u T m F t Z X M i I F Z h b H V l P S J z W y Z x d W 9 0 O 0 N v b H V t b j 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I v Q 2 h h b m d l Z C B U e X B l L n t D b 2 x 1 b W 4 x L D B 9 J n F 1 b 3 Q 7 X S w m c X V v d D t D b 2 x 1 b W 5 D b 3 V u d C Z x d W 9 0 O z o x L C Z x d W 9 0 O 0 t l e U N v b H V t b k 5 h b W V z J n F 1 b 3 Q 7 O l t d L C Z x d W 9 0 O 0 N v b H V t b k l k Z W 5 0 a X R p Z X M m c X V v d D s 6 W y Z x d W 9 0 O 1 N l Y 3 R p b 2 4 x L 1 R h Y m x l M i 9 D a G F u Z 2 V k I F R 5 c G U u e 0 N v b H V t b j E s M H 0 m c X V v d D t d L C Z x d W 9 0 O 1 J l b G F 0 a W 9 u c 2 h p c E l u Z m 8 m c X V v d D s 6 W 1 1 9 I i A v P j w v U 3 R h Y m x l R W 5 0 c m l l c z 4 8 L 0 l 0 Z W 0 + P E l 0 Z W 0 + P E l 0 Z W 1 M b 2 N h d G l v b j 4 8 S X R l b V R 5 c G U + R m 9 y b X V s Y T w v S X R l b V R 5 c G U + P E l 0 Z W 1 Q Y X R o P l N l Y 3 R p b 2 4 x L 1 R h Y m x l M i 9 T b 3 V y Y 2 U 8 L 0 l 0 Z W 1 Q Y X R o P j w v S X R l b U x v Y 2 F 0 a W 9 u P j x T d G F i b G V F b n R y a W V z I C 8 + P C 9 J d G V t P j x J d G V t P j x J d G V t T G 9 j Y X R p b 2 4 + P E l 0 Z W 1 U e X B l P k Z v c m 1 1 b G E 8 L 0 l 0 Z W 1 U e X B l P j x J d G V t U G F 0 a D 5 T Z W N 0 a W 9 u M S 9 U Y W J s Z T I v Q 2 h h b m d l Z C U y M F R 5 c G U 8 L 0 l 0 Z W 1 Q Y X R o P j w v S X R l b U x v Y 2 F 0 a W 9 u P j x T d G F i b G V F b n R y a W V z I C 8 + P C 9 J d G V t P j w v S X R l b X M + P C 9 M b 2 N h b F B h Y 2 t h Z 2 V N Z X R h Z G F 0 Y U Z p b G U + F g A A A F B L B Q Y A A A A A A A A A A A A A A A A A A A A A A A A m A Q A A A Q A A A N C M n d 8 B F d E R j H o A w E / C l + s B A A A A M 2 j m d d b Q G E q K h T y p 8 s 6 7 1 g A A A A A C A A A A A A A Q Z g A A A A E A A C A A A A D 4 Q E M R 9 o H z 6 b 6 N 3 A h q S 0 U 7 c 1 F h f a e e p R o w Q C E / M G n 8 b g A A A A A O g A A A A A I A A C A A A A B y z s Z S P U R 9 b I X y 9 q m s z w 6 t 6 + I c A J / G 9 + N J i b n M 4 R Q P d l A A A A A 7 N V E / d 2 k X y C p 0 M S a v p D 1 2 V n R w H H R d N C i K s V 9 F 1 z n e f a A d p x Z b M u Z X L u E e P f o A W N w S W 3 A K B g v y e O T N v t G E I l 7 p y f X O x A r 0 S e S r K K f o t z P U q k A A A A D m M Z + U 2 U F p E P h 0 t r N Y D S W 5 7 r O D v 6 7 l Z d a M G j m a t U n Z c l h + K g a 1 c y L i o g 5 7 Y v S q 0 m N b f f g m X / + j d O m 9 c Q p g l V C s < / D a t a M a s h u p > 
</file>

<file path=customXml/itemProps1.xml><?xml version="1.0" encoding="utf-8"?>
<ds:datastoreItem xmlns:ds="http://schemas.openxmlformats.org/officeDocument/2006/customXml" ds:itemID="{C8398B28-419C-4E34-B12D-A7764F2C280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Data set</vt:lpstr>
      <vt:lpstr>Financing analysis</vt:lpstr>
      <vt:lpstr>Liquidity household</vt:lpstr>
      <vt:lpstr>Liquidity enterprise</vt:lpstr>
      <vt:lpstr>Investering &amp; Financiering</vt:lpstr>
      <vt:lpstr>Exploitatie</vt:lpstr>
      <vt:lpstr>HHYFI maandlasten</vt:lpstr>
      <vt:lpstr>Begrippen</vt:lpstr>
      <vt:lpstr>Sheet1</vt:lpstr>
    </vt:vector>
  </TitlesOfParts>
  <Company>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Kraaij, A.</dc:creator>
  <cp:lastModifiedBy>Patricia Martinez</cp:lastModifiedBy>
  <cp:lastPrinted>2014-04-03T11:51:05Z</cp:lastPrinted>
  <dcterms:created xsi:type="dcterms:W3CDTF">2013-04-04T14:10:30Z</dcterms:created>
  <dcterms:modified xsi:type="dcterms:W3CDTF">2020-09-07T15:54:23Z</dcterms:modified>
</cp:coreProperties>
</file>